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\Desktop\Files\Website\heat_gt\"/>
    </mc:Choice>
  </mc:AlternateContent>
  <xr:revisionPtr revIDLastSave="0" documentId="13_ncr:1_{5D67AC5F-9C4A-445B-9F1E-644C2E78EC7A}" xr6:coauthVersionLast="45" xr6:coauthVersionMax="45" xr10:uidLastSave="{00000000-0000-0000-0000-000000000000}"/>
  <bookViews>
    <workbookView xWindow="-108" yWindow="-108" windowWidth="23256" windowHeight="12576" tabRatio="665" xr2:uid="{00000000-000D-0000-FFFF-FFFF00000000}"/>
  </bookViews>
  <sheets>
    <sheet name="Summary" sheetId="3" r:id="rId1"/>
    <sheet name="Dimension Reference" sheetId="14" r:id="rId2"/>
    <sheet name="Procedure" sheetId="17" r:id="rId3"/>
    <sheet name="GT2" sheetId="4" r:id="rId4"/>
    <sheet name="GT3" sheetId="5" r:id="rId5"/>
    <sheet name="GT4" sheetId="6" r:id="rId6"/>
    <sheet name="GT5" sheetId="7" r:id="rId7"/>
    <sheet name="GT6" sheetId="8" r:id="rId8"/>
    <sheet name="GT7" sheetId="16" r:id="rId9"/>
    <sheet name="GT8" sheetId="9" r:id="rId10"/>
    <sheet name="GT9" sheetId="10" r:id="rId11"/>
    <sheet name="GT10" sheetId="11" r:id="rId12"/>
    <sheet name="GT11" sheetId="12" r:id="rId13"/>
    <sheet name="GT12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1" i="12" l="1"/>
  <c r="F14" i="3" s="1"/>
  <c r="R10" i="12"/>
  <c r="F13" i="3"/>
  <c r="L9" i="11"/>
  <c r="M11" i="16"/>
  <c r="M10" i="16"/>
  <c r="M9" i="16"/>
  <c r="M8" i="16"/>
  <c r="U10" i="6"/>
  <c r="E27" i="3" l="1"/>
  <c r="E26" i="3"/>
  <c r="E20" i="3"/>
  <c r="E21" i="3" s="1"/>
  <c r="E22" i="3" s="1"/>
  <c r="F15" i="3" l="1"/>
  <c r="F10" i="3"/>
  <c r="F7" i="3"/>
  <c r="H10" i="3"/>
  <c r="I10" i="3" s="1"/>
  <c r="F6" i="3"/>
  <c r="F12" i="3"/>
  <c r="H12" i="3" s="1"/>
  <c r="I12" i="3" s="1"/>
  <c r="F9" i="3"/>
  <c r="H9" i="3" s="1"/>
  <c r="I9" i="3" s="1"/>
  <c r="G7" i="3"/>
  <c r="N13" i="3" s="1"/>
  <c r="G6" i="3"/>
  <c r="N12" i="3" s="1"/>
  <c r="G12" i="3"/>
  <c r="N10" i="3" s="1"/>
  <c r="H6" i="3"/>
  <c r="I6" i="3" s="1"/>
  <c r="H14" i="3"/>
  <c r="I14" i="3" s="1"/>
  <c r="G14" i="3"/>
  <c r="N5" i="3" s="1"/>
  <c r="F11" i="3"/>
  <c r="H7" i="3"/>
  <c r="I7" i="3" s="1"/>
  <c r="H13" i="3"/>
  <c r="I13" i="3" s="1"/>
  <c r="H15" i="3"/>
  <c r="I15" i="3" s="1"/>
  <c r="G13" i="3"/>
  <c r="N6" i="3" s="1"/>
  <c r="G15" i="3"/>
  <c r="N9" i="3" s="1"/>
  <c r="F8" i="3"/>
  <c r="G8" i="3" s="1"/>
  <c r="N7" i="3" s="1"/>
  <c r="E23" i="3"/>
  <c r="F5" i="3"/>
  <c r="G5" i="3" s="1"/>
  <c r="N14" i="3" s="1"/>
  <c r="G9" i="3" l="1"/>
  <c r="N11" i="3" s="1"/>
  <c r="G10" i="3"/>
  <c r="N8" i="3" s="1"/>
  <c r="H11" i="3"/>
  <c r="I11" i="3" s="1"/>
  <c r="G11" i="3"/>
  <c r="N15" i="3" s="1"/>
  <c r="H5" i="3"/>
  <c r="I5" i="3" s="1"/>
  <c r="H8" i="3"/>
  <c r="I8" i="3" s="1"/>
</calcChain>
</file>

<file path=xl/sharedStrings.xml><?xml version="1.0" encoding="utf-8"?>
<sst xmlns="http://schemas.openxmlformats.org/spreadsheetml/2006/main" count="166" uniqueCount="74">
  <si>
    <t>GT-2</t>
  </si>
  <si>
    <t>GT-3</t>
  </si>
  <si>
    <t>GT-4</t>
  </si>
  <si>
    <t>GT-5</t>
  </si>
  <si>
    <t>GT-6</t>
  </si>
  <si>
    <t>GT-7</t>
  </si>
  <si>
    <t>GT-8</t>
  </si>
  <si>
    <t>GT-9</t>
  </si>
  <si>
    <t>GT-10</t>
  </si>
  <si>
    <t>GT-11</t>
  </si>
  <si>
    <t>GT-12</t>
  </si>
  <si>
    <t>#</t>
  </si>
  <si>
    <t>4" Circle</t>
  </si>
  <si>
    <t>3" Circle</t>
  </si>
  <si>
    <t>Most Rare</t>
  </si>
  <si>
    <t>Least Rare</t>
  </si>
  <si>
    <t>Mission</t>
  </si>
  <si>
    <t>Approximate Engineering Samples Removed</t>
  </si>
  <si>
    <t>Approximate Heatshield Remaining On Capsule</t>
  </si>
  <si>
    <t>Entire Heatshield Removed</t>
  </si>
  <si>
    <t>Relative Rarity Rank</t>
  </si>
  <si>
    <t>Rank</t>
  </si>
  <si>
    <t>4"</t>
  </si>
  <si>
    <t>3"</t>
  </si>
  <si>
    <t>R</t>
  </si>
  <si>
    <t>Spherical Radius</t>
  </si>
  <si>
    <t>in</t>
  </si>
  <si>
    <t>D</t>
  </si>
  <si>
    <t>Cap Base Diameter</t>
  </si>
  <si>
    <t>A</t>
  </si>
  <si>
    <t>H</t>
  </si>
  <si>
    <t>Cap Height</t>
  </si>
  <si>
    <t>S</t>
  </si>
  <si>
    <t>Surface Area</t>
  </si>
  <si>
    <r>
      <t>in</t>
    </r>
    <r>
      <rPr>
        <vertAlign val="superscript"/>
        <sz val="11"/>
        <color theme="1"/>
        <rFont val="Calibri"/>
        <family val="2"/>
        <scheme val="minor"/>
      </rPr>
      <t>2</t>
    </r>
  </si>
  <si>
    <t>V</t>
  </si>
  <si>
    <t>Volume</t>
  </si>
  <si>
    <r>
      <t>in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</si>
  <si>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Standard Core Sizes</t>
  </si>
  <si>
    <r>
      <t>Area (in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</si>
  <si>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Non-Circle</t>
  </si>
  <si>
    <t>Yellow</t>
  </si>
  <si>
    <t>Count</t>
  </si>
  <si>
    <t>Red</t>
  </si>
  <si>
    <t>Blue</t>
  </si>
  <si>
    <t>Size (inches)</t>
  </si>
  <si>
    <t>4x4</t>
  </si>
  <si>
    <t>10x4</t>
  </si>
  <si>
    <t>12x6</t>
  </si>
  <si>
    <t>12x4</t>
  </si>
  <si>
    <t>18x6</t>
  </si>
  <si>
    <t>9x9</t>
  </si>
  <si>
    <t>(7.5x3.75)/2</t>
  </si>
  <si>
    <t>Entire heatshield removed following mission.</t>
  </si>
  <si>
    <t>Max % Available 
For Presentations</t>
  </si>
  <si>
    <t>Area of Circle Cut</t>
  </si>
  <si>
    <t>National Air and Space Museum, Steven F. Udvar-Hazy Center [Chantilly, VA]</t>
  </si>
  <si>
    <t>Grissom Memorial, Spring Mill State Park [Mitchell, IN]</t>
  </si>
  <si>
    <t>National Air and Space Museum, [Washington D.C.]</t>
  </si>
  <si>
    <t>Space Center Houston [Houston, TX]</t>
  </si>
  <si>
    <t>Oklahoma History Center [Oklahoma City, OK]</t>
  </si>
  <si>
    <t>Neil Armstrong Air and Space Museum [Wapakoneta, OH]</t>
  </si>
  <si>
    <t>Kennedy Space Center Visitors Center [Titusville, FL]</t>
  </si>
  <si>
    <t>Kansas Cosmosphere and Space Center [Hutchinson, KS]</t>
  </si>
  <si>
    <t>California Science Center [Los Angeles, CA]</t>
  </si>
  <si>
    <t>Adler Planetarium [Chicago, IL]</t>
  </si>
  <si>
    <t>Note: All information is approximate based on best available photos and measurements taken outside of the protective museum displays. Intended for mission-to-mission comparisons.</t>
  </si>
  <si>
    <t>Cut #</t>
  </si>
  <si>
    <t>Core Size</t>
  </si>
  <si>
    <t>Heatshield Core Sample Count</t>
  </si>
  <si>
    <t>% of Total HS</t>
  </si>
  <si>
    <t>Cap Base Radius (D/2)</t>
  </si>
  <si>
    <t>GEMINI HEATSHIELD CORE SAMPLE SUMMARY - REV 4 - December 2018</t>
  </si>
  <si>
    <t>Gemini Heatshield Dimensions (HS) -- See Next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</si>
</sst>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" fontId="3" fillId="0" borderId="7" xfId="0" quotePrefix="1" applyNumberFormat="1" applyFont="1" applyBorder="1" applyAlignment="1">
      <alignment horizontal="center" vertical="center"/>
    </xf>
    <xf numFmtId="164" fontId="3" fillId="0" borderId="8" xfId="0" quotePrefix="1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/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image" Target="../media/image23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jpeg"/><Relationship Id="rId1" Type="http://schemas.openxmlformats.org/officeDocument/2006/relationships/image" Target="../media/image2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5</xdr:row>
      <xdr:rowOff>0</xdr:rowOff>
    </xdr:from>
    <xdr:to>
      <xdr:col>10</xdr:col>
      <xdr:colOff>304800</xdr:colOff>
      <xdr:row>13</xdr:row>
      <xdr:rowOff>190504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rot="5400000">
          <a:off x="6072186" y="1662114"/>
          <a:ext cx="1714504" cy="9525"/>
        </a:xfrm>
        <a:prstGeom prst="straightConnector1">
          <a:avLst/>
        </a:prstGeom>
        <a:ln w="317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8</xdr:col>
      <xdr:colOff>428625</xdr:colOff>
      <xdr:row>25</xdr:row>
      <xdr:rowOff>60301</xdr:rowOff>
    </xdr:to>
    <xdr:pic>
      <xdr:nvPicPr>
        <xdr:cNvPr id="2" name="Picture 1" descr="GT08_0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4546" t="22432" r="18977"/>
        <a:stretch>
          <a:fillRect/>
        </a:stretch>
      </xdr:blipFill>
      <xdr:spPr>
        <a:xfrm>
          <a:off x="47625" y="38100"/>
          <a:ext cx="5257800" cy="4792321"/>
        </a:xfrm>
        <a:prstGeom prst="rect">
          <a:avLst/>
        </a:prstGeom>
      </xdr:spPr>
    </xdr:pic>
    <xdr:clientData/>
  </xdr:twoCellAnchor>
  <xdr:twoCellAnchor editAs="oneCell">
    <xdr:from>
      <xdr:col>9</xdr:col>
      <xdr:colOff>7621</xdr:colOff>
      <xdr:row>4</xdr:row>
      <xdr:rowOff>68580</xdr:rowOff>
    </xdr:from>
    <xdr:to>
      <xdr:col>17</xdr:col>
      <xdr:colOff>56887</xdr:colOff>
      <xdr:row>25</xdr:row>
      <xdr:rowOff>167640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53F0C5-440A-4270-BE95-828DCEA1F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769"/>
        <a:stretch/>
      </xdr:blipFill>
      <xdr:spPr>
        <a:xfrm>
          <a:off x="5494021" y="800100"/>
          <a:ext cx="4926066" cy="3947160"/>
        </a:xfrm>
        <a:prstGeom prst="rect">
          <a:avLst/>
        </a:prstGeom>
      </xdr:spPr>
    </xdr:pic>
    <xdr:clientData/>
  </xdr:twoCellAnchor>
  <xdr:twoCellAnchor editAs="oneCell">
    <xdr:from>
      <xdr:col>15</xdr:col>
      <xdr:colOff>99061</xdr:colOff>
      <xdr:row>4</xdr:row>
      <xdr:rowOff>68580</xdr:rowOff>
    </xdr:from>
    <xdr:to>
      <xdr:col>22</xdr:col>
      <xdr:colOff>464821</xdr:colOff>
      <xdr:row>25</xdr:row>
      <xdr:rowOff>168072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D173D8-5210-40E8-BE93-806A910B2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712"/>
        <a:stretch/>
      </xdr:blipFill>
      <xdr:spPr>
        <a:xfrm>
          <a:off x="9243061" y="800100"/>
          <a:ext cx="4632960" cy="39475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57149</xdr:rowOff>
    </xdr:from>
    <xdr:to>
      <xdr:col>4</xdr:col>
      <xdr:colOff>200025</xdr:colOff>
      <xdr:row>25</xdr:row>
      <xdr:rowOff>102407</xdr:rowOff>
    </xdr:to>
    <xdr:pic>
      <xdr:nvPicPr>
        <xdr:cNvPr id="2" name="Picture 1" descr="GT09_0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3707" t="3783" r="11223" b="4984"/>
        <a:stretch>
          <a:fillRect/>
        </a:stretch>
      </xdr:blipFill>
      <xdr:spPr>
        <a:xfrm>
          <a:off x="66675" y="57149"/>
          <a:ext cx="2571750" cy="4807758"/>
        </a:xfrm>
        <a:prstGeom prst="rect">
          <a:avLst/>
        </a:prstGeom>
      </xdr:spPr>
    </xdr:pic>
    <xdr:clientData/>
  </xdr:twoCellAnchor>
  <xdr:twoCellAnchor editAs="oneCell">
    <xdr:from>
      <xdr:col>11</xdr:col>
      <xdr:colOff>114299</xdr:colOff>
      <xdr:row>0</xdr:row>
      <xdr:rowOff>118461</xdr:rowOff>
    </xdr:from>
    <xdr:to>
      <xdr:col>18</xdr:col>
      <xdr:colOff>502450</xdr:colOff>
      <xdr:row>18</xdr:row>
      <xdr:rowOff>180975</xdr:rowOff>
    </xdr:to>
    <xdr:pic>
      <xdr:nvPicPr>
        <xdr:cNvPr id="3" name="Picture 2" descr="GT09_02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9899" y="118461"/>
          <a:ext cx="4655351" cy="3491514"/>
        </a:xfrm>
        <a:prstGeom prst="rect">
          <a:avLst/>
        </a:prstGeom>
      </xdr:spPr>
    </xdr:pic>
    <xdr:clientData/>
  </xdr:twoCellAnchor>
  <xdr:twoCellAnchor editAs="oneCell">
    <xdr:from>
      <xdr:col>9</xdr:col>
      <xdr:colOff>220980</xdr:colOff>
      <xdr:row>19</xdr:row>
      <xdr:rowOff>26898</xdr:rowOff>
    </xdr:from>
    <xdr:to>
      <xdr:col>13</xdr:col>
      <xdr:colOff>317779</xdr:colOff>
      <xdr:row>32</xdr:row>
      <xdr:rowOff>8534</xdr:rowOff>
    </xdr:to>
    <xdr:pic>
      <xdr:nvPicPr>
        <xdr:cNvPr id="4" name="Picture 3" descr="GT09_03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22888"/>
        <a:stretch/>
      </xdr:blipFill>
      <xdr:spPr>
        <a:xfrm>
          <a:off x="5707380" y="3501618"/>
          <a:ext cx="2535199" cy="2366696"/>
        </a:xfrm>
        <a:prstGeom prst="rect">
          <a:avLst/>
        </a:prstGeom>
      </xdr:spPr>
    </xdr:pic>
    <xdr:clientData/>
  </xdr:twoCellAnchor>
  <xdr:twoCellAnchor editAs="oneCell">
    <xdr:from>
      <xdr:col>4</xdr:col>
      <xdr:colOff>230925</xdr:colOff>
      <xdr:row>0</xdr:row>
      <xdr:rowOff>69000</xdr:rowOff>
    </xdr:from>
    <xdr:to>
      <xdr:col>11</xdr:col>
      <xdr:colOff>66675</xdr:colOff>
      <xdr:row>15</xdr:row>
      <xdr:rowOff>47664</xdr:rowOff>
    </xdr:to>
    <xdr:pic>
      <xdr:nvPicPr>
        <xdr:cNvPr id="5" name="Picture 4" descr="GT09_08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9325" y="69000"/>
          <a:ext cx="4102950" cy="2836164"/>
        </a:xfrm>
        <a:prstGeom prst="rect">
          <a:avLst/>
        </a:prstGeom>
      </xdr:spPr>
    </xdr:pic>
    <xdr:clientData/>
  </xdr:twoCellAnchor>
  <xdr:twoCellAnchor>
    <xdr:from>
      <xdr:col>9</xdr:col>
      <xdr:colOff>447674</xdr:colOff>
      <xdr:row>8</xdr:row>
      <xdr:rowOff>161926</xdr:rowOff>
    </xdr:from>
    <xdr:to>
      <xdr:col>10</xdr:col>
      <xdr:colOff>352425</xdr:colOff>
      <xdr:row>10</xdr:row>
      <xdr:rowOff>123826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5934074" y="1685926"/>
          <a:ext cx="514351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314325</xdr:colOff>
      <xdr:row>11</xdr:row>
      <xdr:rowOff>9525</xdr:rowOff>
    </xdr:from>
    <xdr:to>
      <xdr:col>13</xdr:col>
      <xdr:colOff>371475</xdr:colOff>
      <xdr:row>11</xdr:row>
      <xdr:rowOff>95251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>
          <a:stCxn id="21" idx="6"/>
        </xdr:cNvCxnSpPr>
      </xdr:nvCxnSpPr>
      <xdr:spPr>
        <a:xfrm flipV="1">
          <a:off x="6410325" y="2105025"/>
          <a:ext cx="1885950" cy="85726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180974</xdr:colOff>
      <xdr:row>6</xdr:row>
      <xdr:rowOff>66675</xdr:rowOff>
    </xdr:from>
    <xdr:to>
      <xdr:col>11</xdr:col>
      <xdr:colOff>28575</xdr:colOff>
      <xdr:row>9</xdr:row>
      <xdr:rowOff>13686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6276974" y="1209675"/>
          <a:ext cx="457201" cy="51851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238124</xdr:colOff>
      <xdr:row>1</xdr:row>
      <xdr:rowOff>28575</xdr:rowOff>
    </xdr:from>
    <xdr:to>
      <xdr:col>6</xdr:col>
      <xdr:colOff>85725</xdr:colOff>
      <xdr:row>3</xdr:row>
      <xdr:rowOff>166086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3286124" y="219075"/>
          <a:ext cx="457201" cy="51851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371475</xdr:colOff>
      <xdr:row>13</xdr:row>
      <xdr:rowOff>171450</xdr:rowOff>
    </xdr:from>
    <xdr:to>
      <xdr:col>9</xdr:col>
      <xdr:colOff>114301</xdr:colOff>
      <xdr:row>15</xdr:row>
      <xdr:rowOff>161926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5248275" y="2647950"/>
          <a:ext cx="352426" cy="3714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49779</xdr:colOff>
      <xdr:row>15</xdr:row>
      <xdr:rowOff>139325</xdr:rowOff>
    </xdr:from>
    <xdr:to>
      <xdr:col>10</xdr:col>
      <xdr:colOff>541023</xdr:colOff>
      <xdr:row>21</xdr:row>
      <xdr:rowOff>76203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>
          <a:off x="5536179" y="2882525"/>
          <a:ext cx="1100844" cy="1034158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219075</xdr:colOff>
      <xdr:row>18</xdr:row>
      <xdr:rowOff>76200</xdr:rowOff>
    </xdr:from>
    <xdr:to>
      <xdr:col>3</xdr:col>
      <xdr:colOff>85725</xdr:colOff>
      <xdr:row>20</xdr:row>
      <xdr:rowOff>161925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438275" y="3505200"/>
          <a:ext cx="476250" cy="466725"/>
        </a:xfrm>
        <a:prstGeom prst="ellipse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456407</xdr:colOff>
      <xdr:row>20</xdr:row>
      <xdr:rowOff>162718</xdr:rowOff>
    </xdr:from>
    <xdr:to>
      <xdr:col>2</xdr:col>
      <xdr:colOff>457995</xdr:colOff>
      <xdr:row>22</xdr:row>
      <xdr:rowOff>172243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>
          <a:stCxn id="15" idx="4"/>
        </xdr:cNvCxnSpPr>
      </xdr:nvCxnSpPr>
      <xdr:spPr>
        <a:xfrm rot="5400000">
          <a:off x="1481138" y="4167187"/>
          <a:ext cx="390525" cy="1588"/>
        </a:xfrm>
        <a:prstGeom prst="straightConnector1">
          <a:avLst/>
        </a:prstGeom>
        <a:ln w="44450">
          <a:solidFill>
            <a:schemeClr val="accent5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542925</xdr:colOff>
      <xdr:row>22</xdr:row>
      <xdr:rowOff>161925</xdr:rowOff>
    </xdr:from>
    <xdr:ext cx="1174552" cy="43678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1152525" y="4352925"/>
          <a:ext cx="117455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1">
              <a:solidFill>
                <a:schemeClr val="accent5"/>
              </a:solidFill>
            </a:rPr>
            <a:t>Worn away from</a:t>
          </a:r>
        </a:p>
        <a:p>
          <a:r>
            <a:rPr lang="en-US" sz="1100" b="1">
              <a:solidFill>
                <a:schemeClr val="accent5"/>
              </a:solidFill>
            </a:rPr>
            <a:t>visitors touching</a:t>
          </a:r>
        </a:p>
      </xdr:txBody>
    </xdr:sp>
    <xdr:clientData/>
  </xdr:oneCellAnchor>
  <xdr:twoCellAnchor editAs="oneCell">
    <xdr:from>
      <xdr:col>4</xdr:col>
      <xdr:colOff>236220</xdr:colOff>
      <xdr:row>16</xdr:row>
      <xdr:rowOff>110491</xdr:rowOff>
    </xdr:from>
    <xdr:to>
      <xdr:col>9</xdr:col>
      <xdr:colOff>76200</xdr:colOff>
      <xdr:row>27</xdr:row>
      <xdr:rowOff>166411</xdr:rowOff>
    </xdr:to>
    <xdr:pic>
      <xdr:nvPicPr>
        <xdr:cNvPr id="20" name="Picture 19" descr="GT09_05.jpg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4620" y="3036571"/>
          <a:ext cx="2887980" cy="2075220"/>
        </a:xfrm>
        <a:prstGeom prst="rect">
          <a:avLst/>
        </a:prstGeom>
      </xdr:spPr>
    </xdr:pic>
    <xdr:clientData/>
  </xdr:twoCellAnchor>
  <xdr:twoCellAnchor>
    <xdr:from>
      <xdr:col>9</xdr:col>
      <xdr:colOff>409574</xdr:colOff>
      <xdr:row>10</xdr:row>
      <xdr:rowOff>114301</xdr:rowOff>
    </xdr:from>
    <xdr:to>
      <xdr:col>10</xdr:col>
      <xdr:colOff>314325</xdr:colOff>
      <xdr:row>12</xdr:row>
      <xdr:rowOff>76201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5895974" y="2019301"/>
          <a:ext cx="514351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342900</xdr:colOff>
      <xdr:row>2</xdr:row>
      <xdr:rowOff>66675</xdr:rowOff>
    </xdr:from>
    <xdr:to>
      <xdr:col>15</xdr:col>
      <xdr:colOff>304800</xdr:colOff>
      <xdr:row>10</xdr:row>
      <xdr:rowOff>1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V="1">
          <a:off x="6438900" y="447675"/>
          <a:ext cx="3009900" cy="1457326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76199</xdr:colOff>
      <xdr:row>12</xdr:row>
      <xdr:rowOff>142875</xdr:rowOff>
    </xdr:from>
    <xdr:to>
      <xdr:col>9</xdr:col>
      <xdr:colOff>495300</xdr:colOff>
      <xdr:row>15</xdr:row>
      <xdr:rowOff>1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5562599" y="2428875"/>
          <a:ext cx="419101" cy="42862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354579</xdr:colOff>
      <xdr:row>14</xdr:row>
      <xdr:rowOff>179331</xdr:rowOff>
    </xdr:from>
    <xdr:to>
      <xdr:col>12</xdr:col>
      <xdr:colOff>449583</xdr:colOff>
      <xdr:row>19</xdr:row>
      <xdr:rowOff>167640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/>
      </xdr:nvCxnSpPr>
      <xdr:spPr>
        <a:xfrm>
          <a:off x="5840979" y="2739651"/>
          <a:ext cx="1923804" cy="902709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498277</xdr:colOff>
      <xdr:row>23</xdr:row>
      <xdr:rowOff>22860</xdr:rowOff>
    </xdr:from>
    <xdr:to>
      <xdr:col>5</xdr:col>
      <xdr:colOff>160020</xdr:colOff>
      <xdr:row>24</xdr:row>
      <xdr:rowOff>6938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7B420E8A-999D-4317-ACB9-1C7952317854}"/>
            </a:ext>
          </a:extLst>
        </xdr:cNvPr>
        <xdr:cNvCxnSpPr>
          <a:endCxn id="17" idx="3"/>
        </xdr:cNvCxnSpPr>
      </xdr:nvCxnSpPr>
      <xdr:spPr>
        <a:xfrm flipH="1">
          <a:off x="2327077" y="4229100"/>
          <a:ext cx="880943" cy="174578"/>
        </a:xfrm>
        <a:prstGeom prst="straightConnector1">
          <a:avLst/>
        </a:prstGeom>
        <a:ln w="44450">
          <a:solidFill>
            <a:schemeClr val="accent5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47625</xdr:rowOff>
    </xdr:from>
    <xdr:to>
      <xdr:col>7</xdr:col>
      <xdr:colOff>238124</xdr:colOff>
      <xdr:row>25</xdr:row>
      <xdr:rowOff>94351</xdr:rowOff>
    </xdr:to>
    <xdr:pic>
      <xdr:nvPicPr>
        <xdr:cNvPr id="2" name="Picture 1" descr="GT10_0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4302" b="5143"/>
        <a:stretch>
          <a:fillRect/>
        </a:stretch>
      </xdr:blipFill>
      <xdr:spPr>
        <a:xfrm>
          <a:off x="57149" y="47625"/>
          <a:ext cx="4448175" cy="4816846"/>
        </a:xfrm>
        <a:prstGeom prst="rect">
          <a:avLst/>
        </a:prstGeom>
      </xdr:spPr>
    </xdr:pic>
    <xdr:clientData/>
  </xdr:twoCellAnchor>
  <xdr:twoCellAnchor>
    <xdr:from>
      <xdr:col>4</xdr:col>
      <xdr:colOff>533400</xdr:colOff>
      <xdr:row>16</xdr:row>
      <xdr:rowOff>133349</xdr:rowOff>
    </xdr:from>
    <xdr:to>
      <xdr:col>6</xdr:col>
      <xdr:colOff>600075</xdr:colOff>
      <xdr:row>22</xdr:row>
      <xdr:rowOff>142874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2971800" y="3181349"/>
          <a:ext cx="1285875" cy="1152525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152400</xdr:colOff>
      <xdr:row>17</xdr:row>
      <xdr:rowOff>171450</xdr:rowOff>
    </xdr:from>
    <xdr:ext cx="288669" cy="342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3200400" y="340995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1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8</xdr:col>
      <xdr:colOff>91810</xdr:colOff>
      <xdr:row>26</xdr:row>
      <xdr:rowOff>163830</xdr:rowOff>
    </xdr:to>
    <xdr:pic>
      <xdr:nvPicPr>
        <xdr:cNvPr id="3" name="Picture 2" descr="GT11_04.jp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0712" t="8780" r="14663" b="3011"/>
        <a:stretch>
          <a:fillRect/>
        </a:stretch>
      </xdr:blipFill>
      <xdr:spPr>
        <a:xfrm>
          <a:off x="0" y="38100"/>
          <a:ext cx="4968610" cy="508635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123824</xdr:colOff>
      <xdr:row>0</xdr:row>
      <xdr:rowOff>38100</xdr:rowOff>
    </xdr:from>
    <xdr:to>
      <xdr:col>13</xdr:col>
      <xdr:colOff>304799</xdr:colOff>
      <xdr:row>25</xdr:row>
      <xdr:rowOff>154782</xdr:rowOff>
    </xdr:to>
    <xdr:pic>
      <xdr:nvPicPr>
        <xdr:cNvPr id="4" name="Picture 3" descr="GT11_05.jp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6414" r="24029"/>
        <a:stretch>
          <a:fillRect/>
        </a:stretch>
      </xdr:blipFill>
      <xdr:spPr>
        <a:xfrm>
          <a:off x="5000624" y="38100"/>
          <a:ext cx="3228975" cy="4886802"/>
        </a:xfrm>
        <a:prstGeom prst="rect">
          <a:avLst/>
        </a:prstGeom>
      </xdr:spPr>
    </xdr:pic>
    <xdr:clientData/>
  </xdr:twoCellAnchor>
  <xdr:oneCellAnchor>
    <xdr:from>
      <xdr:col>11</xdr:col>
      <xdr:colOff>314325</xdr:colOff>
      <xdr:row>12</xdr:row>
      <xdr:rowOff>0</xdr:rowOff>
    </xdr:from>
    <xdr:ext cx="288669" cy="34278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7019925" y="228600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1</a:t>
          </a:r>
        </a:p>
      </xdr:txBody>
    </xdr:sp>
    <xdr:clientData/>
  </xdr:oneCellAnchor>
  <xdr:oneCellAnchor>
    <xdr:from>
      <xdr:col>9</xdr:col>
      <xdr:colOff>514350</xdr:colOff>
      <xdr:row>7</xdr:row>
      <xdr:rowOff>0</xdr:rowOff>
    </xdr:from>
    <xdr:ext cx="288669" cy="34278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6000750" y="133350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2</a:t>
          </a:r>
        </a:p>
      </xdr:txBody>
    </xdr:sp>
    <xdr:clientData/>
  </xdr:oneCellAnchor>
  <xdr:twoCellAnchor>
    <xdr:from>
      <xdr:col>9</xdr:col>
      <xdr:colOff>271668</xdr:colOff>
      <xdr:row>9</xdr:row>
      <xdr:rowOff>45248</xdr:rowOff>
    </xdr:from>
    <xdr:to>
      <xdr:col>12</xdr:col>
      <xdr:colOff>361464</xdr:colOff>
      <xdr:row>20</xdr:row>
      <xdr:rowOff>26422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 rot="20966297">
          <a:off x="5758068" y="1759748"/>
          <a:ext cx="1918596" cy="2076674"/>
        </a:xfrm>
        <a:prstGeom prst="rect">
          <a:avLst/>
        </a:prstGeom>
        <a:noFill/>
        <a:ln w="317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444679</xdr:colOff>
      <xdr:row>5</xdr:row>
      <xdr:rowOff>146275</xdr:rowOff>
    </xdr:from>
    <xdr:to>
      <xdr:col>12</xdr:col>
      <xdr:colOff>136344</xdr:colOff>
      <xdr:row>9</xdr:row>
      <xdr:rowOff>129946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 rot="5244766">
          <a:off x="6318476" y="711378"/>
          <a:ext cx="745671" cy="1520465"/>
        </a:xfrm>
        <a:prstGeom prst="triangle">
          <a:avLst>
            <a:gd name="adj" fmla="val 70788"/>
          </a:avLst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28574</xdr:rowOff>
    </xdr:from>
    <xdr:to>
      <xdr:col>14</xdr:col>
      <xdr:colOff>247650</xdr:colOff>
      <xdr:row>25</xdr:row>
      <xdr:rowOff>127963</xdr:rowOff>
    </xdr:to>
    <xdr:pic>
      <xdr:nvPicPr>
        <xdr:cNvPr id="2" name="Picture 1" descr="GT12_04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7982" r="28728" b="11404"/>
        <a:stretch>
          <a:fillRect/>
        </a:stretch>
      </xdr:blipFill>
      <xdr:spPr>
        <a:xfrm>
          <a:off x="4876800" y="28574"/>
          <a:ext cx="3905250" cy="486950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7</xdr:col>
      <xdr:colOff>561975</xdr:colOff>
      <xdr:row>25</xdr:row>
      <xdr:rowOff>130542</xdr:rowOff>
    </xdr:to>
    <xdr:pic>
      <xdr:nvPicPr>
        <xdr:cNvPr id="3" name="Picture 2" descr="GT12_05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8002" r="18096"/>
        <a:stretch>
          <a:fillRect/>
        </a:stretch>
      </xdr:blipFill>
      <xdr:spPr>
        <a:xfrm>
          <a:off x="19050" y="19050"/>
          <a:ext cx="4810125" cy="4881612"/>
        </a:xfrm>
        <a:prstGeom prst="rect">
          <a:avLst/>
        </a:prstGeom>
      </xdr:spPr>
    </xdr:pic>
    <xdr:clientData/>
  </xdr:twoCellAnchor>
  <xdr:twoCellAnchor>
    <xdr:from>
      <xdr:col>10</xdr:col>
      <xdr:colOff>381000</xdr:colOff>
      <xdr:row>21</xdr:row>
      <xdr:rowOff>171450</xdr:rowOff>
    </xdr:from>
    <xdr:to>
      <xdr:col>11</xdr:col>
      <xdr:colOff>219075</xdr:colOff>
      <xdr:row>24</xdr:row>
      <xdr:rowOff>114300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6477000" y="4171950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381000</xdr:colOff>
      <xdr:row>9</xdr:row>
      <xdr:rowOff>142875</xdr:rowOff>
    </xdr:from>
    <xdr:to>
      <xdr:col>12</xdr:col>
      <xdr:colOff>219075</xdr:colOff>
      <xdr:row>12</xdr:row>
      <xdr:rowOff>85725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086600" y="1857375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57150</xdr:colOff>
      <xdr:row>5</xdr:row>
      <xdr:rowOff>9525</xdr:rowOff>
    </xdr:from>
    <xdr:to>
      <xdr:col>10</xdr:col>
      <xdr:colOff>504825</xdr:colOff>
      <xdr:row>7</xdr:row>
      <xdr:rowOff>142875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153150" y="962025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123825</xdr:colOff>
      <xdr:row>4</xdr:row>
      <xdr:rowOff>104775</xdr:rowOff>
    </xdr:from>
    <xdr:to>
      <xdr:col>9</xdr:col>
      <xdr:colOff>571500</xdr:colOff>
      <xdr:row>7</xdr:row>
      <xdr:rowOff>47625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5610225" y="866775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466725</xdr:colOff>
      <xdr:row>6</xdr:row>
      <xdr:rowOff>114300</xdr:rowOff>
    </xdr:from>
    <xdr:to>
      <xdr:col>9</xdr:col>
      <xdr:colOff>304800</xdr:colOff>
      <xdr:row>9</xdr:row>
      <xdr:rowOff>57150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5343525" y="1257300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85725</xdr:colOff>
      <xdr:row>8</xdr:row>
      <xdr:rowOff>9525</xdr:rowOff>
    </xdr:from>
    <xdr:to>
      <xdr:col>8</xdr:col>
      <xdr:colOff>533400</xdr:colOff>
      <xdr:row>10</xdr:row>
      <xdr:rowOff>142875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4962525" y="1533525"/>
          <a:ext cx="447675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504825</xdr:colOff>
      <xdr:row>25</xdr:row>
      <xdr:rowOff>32897</xdr:rowOff>
    </xdr:to>
    <xdr:pic>
      <xdr:nvPicPr>
        <xdr:cNvPr id="2" name="Picture 1" descr="Gemini_Spacecraft_Dimensions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52639"/>
        <a:stretch>
          <a:fillRect/>
        </a:stretch>
      </xdr:blipFill>
      <xdr:spPr>
        <a:xfrm>
          <a:off x="0" y="0"/>
          <a:ext cx="7210425" cy="4803017"/>
        </a:xfrm>
        <a:prstGeom prst="rect">
          <a:avLst/>
        </a:prstGeom>
      </xdr:spPr>
    </xdr:pic>
    <xdr:clientData/>
  </xdr:twoCellAnchor>
  <xdr:twoCellAnchor>
    <xdr:from>
      <xdr:col>11</xdr:col>
      <xdr:colOff>447674</xdr:colOff>
      <xdr:row>0</xdr:row>
      <xdr:rowOff>0</xdr:rowOff>
    </xdr:from>
    <xdr:to>
      <xdr:col>17</xdr:col>
      <xdr:colOff>228600</xdr:colOff>
      <xdr:row>25</xdr:row>
      <xdr:rowOff>29144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7153274" y="0"/>
          <a:ext cx="3438526" cy="4608764"/>
          <a:chOff x="6324599" y="66675"/>
          <a:chExt cx="3438526" cy="4791644"/>
        </a:xfrm>
      </xdr:grpSpPr>
      <xdr:pic>
        <xdr:nvPicPr>
          <xdr:cNvPr id="3" name="Picture 2" descr="Gemini_Spacecraft_Dimensions.jpg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25275" t="47074" r="21308"/>
          <a:stretch>
            <a:fillRect/>
          </a:stretch>
        </xdr:blipFill>
        <xdr:spPr>
          <a:xfrm>
            <a:off x="6324599" y="66675"/>
            <a:ext cx="3438526" cy="4791644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9248774" y="3552825"/>
            <a:ext cx="504825" cy="666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endParaRPr lang="en-US" sz="1100"/>
          </a:p>
        </xdr:txBody>
      </xdr:sp>
    </xdr:grpSp>
    <xdr:clientData/>
  </xdr:twoCellAnchor>
  <xdr:oneCellAnchor>
    <xdr:from>
      <xdr:col>6</xdr:col>
      <xdr:colOff>76200</xdr:colOff>
      <xdr:row>11</xdr:row>
      <xdr:rowOff>83820</xdr:rowOff>
    </xdr:from>
    <xdr:ext cx="285719" cy="31149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EB3AEEC-32EB-420B-96BB-C953AE89F3EC}"/>
            </a:ext>
          </a:extLst>
        </xdr:cNvPr>
        <xdr:cNvSpPr txBox="1"/>
      </xdr:nvSpPr>
      <xdr:spPr>
        <a:xfrm>
          <a:off x="3733800" y="2110740"/>
          <a:ext cx="28571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b="1">
              <a:solidFill>
                <a:srgbClr val="FF0000"/>
              </a:solidFill>
            </a:rPr>
            <a:t>R</a:t>
          </a:r>
        </a:p>
      </xdr:txBody>
    </xdr:sp>
    <xdr:clientData/>
  </xdr:oneCellAnchor>
  <xdr:oneCellAnchor>
    <xdr:from>
      <xdr:col>3</xdr:col>
      <xdr:colOff>251460</xdr:colOff>
      <xdr:row>5</xdr:row>
      <xdr:rowOff>106680</xdr:rowOff>
    </xdr:from>
    <xdr:ext cx="338426" cy="31149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BB860DB-607A-43A6-A103-955A1C43B7AD}"/>
            </a:ext>
          </a:extLst>
        </xdr:cNvPr>
        <xdr:cNvSpPr txBox="1"/>
      </xdr:nvSpPr>
      <xdr:spPr>
        <a:xfrm>
          <a:off x="2080260" y="1036320"/>
          <a:ext cx="3384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b="1">
              <a:solidFill>
                <a:srgbClr val="FF0000"/>
              </a:solidFill>
            </a:rPr>
            <a:t>D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14608</xdr:colOff>
      <xdr:row>23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43EBBD-5FF0-4A04-9F79-F2498B48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2208" cy="4213860"/>
        </a:xfrm>
        <a:prstGeom prst="rect">
          <a:avLst/>
        </a:prstGeom>
      </xdr:spPr>
    </xdr:pic>
    <xdr:clientData/>
  </xdr:twoCellAnchor>
  <xdr:twoCellAnchor editAs="oneCell">
    <xdr:from>
      <xdr:col>14</xdr:col>
      <xdr:colOff>12840</xdr:colOff>
      <xdr:row>0</xdr:row>
      <xdr:rowOff>22860</xdr:rowOff>
    </xdr:from>
    <xdr:to>
      <xdr:col>21</xdr:col>
      <xdr:colOff>449949</xdr:colOff>
      <xdr:row>20</xdr:row>
      <xdr:rowOff>15240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7B9B9C4-34C4-4DDE-B900-B601E8CAF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240" y="22860"/>
          <a:ext cx="4704309" cy="3657600"/>
        </a:xfrm>
        <a:prstGeom prst="rect">
          <a:avLst/>
        </a:prstGeom>
      </xdr:spPr>
    </xdr:pic>
    <xdr:clientData/>
  </xdr:twoCellAnchor>
  <xdr:twoCellAnchor editAs="oneCell">
    <xdr:from>
      <xdr:col>6</xdr:col>
      <xdr:colOff>25680</xdr:colOff>
      <xdr:row>0</xdr:row>
      <xdr:rowOff>0</xdr:rowOff>
    </xdr:from>
    <xdr:to>
      <xdr:col>14</xdr:col>
      <xdr:colOff>8328</xdr:colOff>
      <xdr:row>37</xdr:row>
      <xdr:rowOff>53340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8EEC09D-EFC8-412D-955E-15FB6E62C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280" y="0"/>
          <a:ext cx="4859448" cy="6827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123824</xdr:colOff>
      <xdr:row>25</xdr:row>
      <xdr:rowOff>45482</xdr:rowOff>
    </xdr:to>
    <xdr:pic>
      <xdr:nvPicPr>
        <xdr:cNvPr id="2" name="Picture 1" descr="GT02_00C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00624" cy="4815602"/>
        </a:xfrm>
        <a:prstGeom prst="rect">
          <a:avLst/>
        </a:prstGeom>
      </xdr:spPr>
    </xdr:pic>
    <xdr:clientData/>
  </xdr:twoCellAnchor>
  <xdr:twoCellAnchor>
    <xdr:from>
      <xdr:col>1</xdr:col>
      <xdr:colOff>409575</xdr:colOff>
      <xdr:row>4</xdr:row>
      <xdr:rowOff>47625</xdr:rowOff>
    </xdr:from>
    <xdr:to>
      <xdr:col>2</xdr:col>
      <xdr:colOff>228600</xdr:colOff>
      <xdr:row>6</xdr:row>
      <xdr:rowOff>66675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19175" y="8096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438150</xdr:colOff>
      <xdr:row>4</xdr:row>
      <xdr:rowOff>85725</xdr:rowOff>
    </xdr:from>
    <xdr:to>
      <xdr:col>4</xdr:col>
      <xdr:colOff>257175</xdr:colOff>
      <xdr:row>6</xdr:row>
      <xdr:rowOff>104775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66950" y="8477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504826</xdr:colOff>
      <xdr:row>2</xdr:row>
      <xdr:rowOff>9525</xdr:rowOff>
    </xdr:from>
    <xdr:to>
      <xdr:col>4</xdr:col>
      <xdr:colOff>200026</xdr:colOff>
      <xdr:row>3</xdr:row>
      <xdr:rowOff>114300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333626" y="390525"/>
          <a:ext cx="304800" cy="295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485775</xdr:colOff>
      <xdr:row>0</xdr:row>
      <xdr:rowOff>180975</xdr:rowOff>
    </xdr:from>
    <xdr:to>
      <xdr:col>4</xdr:col>
      <xdr:colOff>180975</xdr:colOff>
      <xdr:row>2</xdr:row>
      <xdr:rowOff>104775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314575" y="180975"/>
          <a:ext cx="304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466725</xdr:colOff>
      <xdr:row>4</xdr:row>
      <xdr:rowOff>28575</xdr:rowOff>
    </xdr:from>
    <xdr:to>
      <xdr:col>6</xdr:col>
      <xdr:colOff>285750</xdr:colOff>
      <xdr:row>6</xdr:row>
      <xdr:rowOff>47625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514725" y="79057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447676</xdr:colOff>
      <xdr:row>8</xdr:row>
      <xdr:rowOff>104774</xdr:rowOff>
    </xdr:from>
    <xdr:to>
      <xdr:col>7</xdr:col>
      <xdr:colOff>142876</xdr:colOff>
      <xdr:row>10</xdr:row>
      <xdr:rowOff>19049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105276" y="1628774"/>
          <a:ext cx="304800" cy="295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228601</xdr:colOff>
      <xdr:row>9</xdr:row>
      <xdr:rowOff>28575</xdr:rowOff>
    </xdr:from>
    <xdr:to>
      <xdr:col>6</xdr:col>
      <xdr:colOff>571501</xdr:colOff>
      <xdr:row>10</xdr:row>
      <xdr:rowOff>142875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886201" y="1743075"/>
          <a:ext cx="3429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390525</xdr:colOff>
      <xdr:row>8</xdr:row>
      <xdr:rowOff>133350</xdr:rowOff>
    </xdr:from>
    <xdr:to>
      <xdr:col>6</xdr:col>
      <xdr:colOff>209550</xdr:colOff>
      <xdr:row>10</xdr:row>
      <xdr:rowOff>152400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438525" y="16573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400050</xdr:colOff>
      <xdr:row>10</xdr:row>
      <xdr:rowOff>142875</xdr:rowOff>
    </xdr:from>
    <xdr:to>
      <xdr:col>6</xdr:col>
      <xdr:colOff>161925</xdr:colOff>
      <xdr:row>12</xdr:row>
      <xdr:rowOff>85725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448050" y="2047875"/>
          <a:ext cx="371475" cy="3238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361951</xdr:colOff>
      <xdr:row>12</xdr:row>
      <xdr:rowOff>104774</xdr:rowOff>
    </xdr:from>
    <xdr:to>
      <xdr:col>6</xdr:col>
      <xdr:colOff>114301</xdr:colOff>
      <xdr:row>14</xdr:row>
      <xdr:rowOff>38099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409951" y="2390774"/>
          <a:ext cx="361950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14</xdr:row>
      <xdr:rowOff>133350</xdr:rowOff>
    </xdr:from>
    <xdr:to>
      <xdr:col>5</xdr:col>
      <xdr:colOff>476250</xdr:colOff>
      <xdr:row>16</xdr:row>
      <xdr:rowOff>152400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095625" y="28003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428625</xdr:colOff>
      <xdr:row>10</xdr:row>
      <xdr:rowOff>47625</xdr:rowOff>
    </xdr:from>
    <xdr:to>
      <xdr:col>4</xdr:col>
      <xdr:colOff>247650</xdr:colOff>
      <xdr:row>12</xdr:row>
      <xdr:rowOff>66675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257425" y="19526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514350</xdr:colOff>
      <xdr:row>8</xdr:row>
      <xdr:rowOff>114300</xdr:rowOff>
    </xdr:from>
    <xdr:to>
      <xdr:col>2</xdr:col>
      <xdr:colOff>333375</xdr:colOff>
      <xdr:row>10</xdr:row>
      <xdr:rowOff>133350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123950" y="163830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485775</xdr:colOff>
      <xdr:row>10</xdr:row>
      <xdr:rowOff>123825</xdr:rowOff>
    </xdr:from>
    <xdr:to>
      <xdr:col>2</xdr:col>
      <xdr:colOff>304800</xdr:colOff>
      <xdr:row>12</xdr:row>
      <xdr:rowOff>142875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095375" y="20288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371475</xdr:colOff>
      <xdr:row>10</xdr:row>
      <xdr:rowOff>114300</xdr:rowOff>
    </xdr:from>
    <xdr:to>
      <xdr:col>1</xdr:col>
      <xdr:colOff>57150</xdr:colOff>
      <xdr:row>12</xdr:row>
      <xdr:rowOff>85725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371475" y="2019300"/>
          <a:ext cx="29527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361950</xdr:colOff>
      <xdr:row>17</xdr:row>
      <xdr:rowOff>9525</xdr:rowOff>
    </xdr:from>
    <xdr:to>
      <xdr:col>2</xdr:col>
      <xdr:colOff>180975</xdr:colOff>
      <xdr:row>19</xdr:row>
      <xdr:rowOff>28575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971550" y="32480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438150</xdr:colOff>
      <xdr:row>13</xdr:row>
      <xdr:rowOff>133350</xdr:rowOff>
    </xdr:from>
    <xdr:to>
      <xdr:col>4</xdr:col>
      <xdr:colOff>257175</xdr:colOff>
      <xdr:row>15</xdr:row>
      <xdr:rowOff>152400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266950" y="26098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438150</xdr:colOff>
      <xdr:row>16</xdr:row>
      <xdr:rowOff>85725</xdr:rowOff>
    </xdr:from>
    <xdr:to>
      <xdr:col>4</xdr:col>
      <xdr:colOff>257175</xdr:colOff>
      <xdr:row>18</xdr:row>
      <xdr:rowOff>104775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266950" y="31337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342900</xdr:colOff>
      <xdr:row>18</xdr:row>
      <xdr:rowOff>76200</xdr:rowOff>
    </xdr:from>
    <xdr:to>
      <xdr:col>4</xdr:col>
      <xdr:colOff>161925</xdr:colOff>
      <xdr:row>20</xdr:row>
      <xdr:rowOff>95250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171700" y="350520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428626</xdr:colOff>
      <xdr:row>20</xdr:row>
      <xdr:rowOff>76200</xdr:rowOff>
    </xdr:from>
    <xdr:to>
      <xdr:col>4</xdr:col>
      <xdr:colOff>161926</xdr:colOff>
      <xdr:row>21</xdr:row>
      <xdr:rowOff>152400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2257426" y="3886200"/>
          <a:ext cx="342900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323850</xdr:colOff>
      <xdr:row>21</xdr:row>
      <xdr:rowOff>104774</xdr:rowOff>
    </xdr:from>
    <xdr:to>
      <xdr:col>4</xdr:col>
      <xdr:colOff>66675</xdr:colOff>
      <xdr:row>23</xdr:row>
      <xdr:rowOff>57149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152650" y="4105274"/>
          <a:ext cx="352425" cy="3333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228600</xdr:colOff>
      <xdr:row>13</xdr:row>
      <xdr:rowOff>114300</xdr:rowOff>
    </xdr:from>
    <xdr:to>
      <xdr:col>1</xdr:col>
      <xdr:colOff>47625</xdr:colOff>
      <xdr:row>15</xdr:row>
      <xdr:rowOff>133350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8600" y="259080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533400</xdr:colOff>
      <xdr:row>0</xdr:row>
      <xdr:rowOff>76199</xdr:rowOff>
    </xdr:from>
    <xdr:to>
      <xdr:col>4</xdr:col>
      <xdr:colOff>161925</xdr:colOff>
      <xdr:row>1</xdr:row>
      <xdr:rowOff>123824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362200" y="76199"/>
          <a:ext cx="238125" cy="238125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485775</xdr:colOff>
      <xdr:row>17</xdr:row>
      <xdr:rowOff>38100</xdr:rowOff>
    </xdr:from>
    <xdr:to>
      <xdr:col>6</xdr:col>
      <xdr:colOff>304800</xdr:colOff>
      <xdr:row>19</xdr:row>
      <xdr:rowOff>57150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3533775" y="327660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76200</xdr:colOff>
      <xdr:row>7</xdr:row>
      <xdr:rowOff>180975</xdr:rowOff>
    </xdr:from>
    <xdr:to>
      <xdr:col>7</xdr:col>
      <xdr:colOff>504825</xdr:colOff>
      <xdr:row>10</xdr:row>
      <xdr:rowOff>9525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4343400" y="1514475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104775</xdr:colOff>
      <xdr:row>10</xdr:row>
      <xdr:rowOff>171450</xdr:rowOff>
    </xdr:from>
    <xdr:to>
      <xdr:col>7</xdr:col>
      <xdr:colOff>533400</xdr:colOff>
      <xdr:row>13</xdr:row>
      <xdr:rowOff>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371975" y="207645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581024</xdr:colOff>
      <xdr:row>22</xdr:row>
      <xdr:rowOff>76201</xdr:rowOff>
    </xdr:from>
    <xdr:to>
      <xdr:col>4</xdr:col>
      <xdr:colOff>209549</xdr:colOff>
      <xdr:row>23</xdr:row>
      <xdr:rowOff>133351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409824" y="4267201"/>
          <a:ext cx="238125" cy="2476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200025</xdr:colOff>
      <xdr:row>7</xdr:row>
      <xdr:rowOff>161925</xdr:rowOff>
    </xdr:from>
    <xdr:to>
      <xdr:col>1</xdr:col>
      <xdr:colOff>19050</xdr:colOff>
      <xdr:row>9</xdr:row>
      <xdr:rowOff>180975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00025" y="1495425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152401</xdr:colOff>
      <xdr:row>11</xdr:row>
      <xdr:rowOff>57150</xdr:rowOff>
    </xdr:from>
    <xdr:to>
      <xdr:col>0</xdr:col>
      <xdr:colOff>457201</xdr:colOff>
      <xdr:row>12</xdr:row>
      <xdr:rowOff>161925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52401" y="2152650"/>
          <a:ext cx="304800" cy="295275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114300</xdr:colOff>
      <xdr:row>18</xdr:row>
      <xdr:rowOff>95250</xdr:rowOff>
    </xdr:from>
    <xdr:to>
      <xdr:col>1</xdr:col>
      <xdr:colOff>542925</xdr:colOff>
      <xdr:row>20</xdr:row>
      <xdr:rowOff>114300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723900" y="352425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457200</xdr:colOff>
      <xdr:row>17</xdr:row>
      <xdr:rowOff>28575</xdr:rowOff>
    </xdr:from>
    <xdr:to>
      <xdr:col>7</xdr:col>
      <xdr:colOff>276225</xdr:colOff>
      <xdr:row>19</xdr:row>
      <xdr:rowOff>47625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4114800" y="3267075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38099</xdr:rowOff>
    </xdr:from>
    <xdr:to>
      <xdr:col>12</xdr:col>
      <xdr:colOff>19050</xdr:colOff>
      <xdr:row>25</xdr:row>
      <xdr:rowOff>40396</xdr:rowOff>
    </xdr:to>
    <xdr:pic>
      <xdr:nvPicPr>
        <xdr:cNvPr id="2" name="Picture 1" descr="GT03_04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683" t="10591" r="13669" b="11202"/>
        <a:stretch>
          <a:fillRect/>
        </a:stretch>
      </xdr:blipFill>
      <xdr:spPr>
        <a:xfrm>
          <a:off x="76199" y="38099"/>
          <a:ext cx="7258051" cy="4772417"/>
        </a:xfrm>
        <a:prstGeom prst="rect">
          <a:avLst/>
        </a:prstGeom>
      </xdr:spPr>
    </xdr:pic>
    <xdr:clientData/>
  </xdr:twoCellAnchor>
  <xdr:twoCellAnchor>
    <xdr:from>
      <xdr:col>4</xdr:col>
      <xdr:colOff>428625</xdr:colOff>
      <xdr:row>19</xdr:row>
      <xdr:rowOff>85725</xdr:rowOff>
    </xdr:from>
    <xdr:to>
      <xdr:col>5</xdr:col>
      <xdr:colOff>419100</xdr:colOff>
      <xdr:row>22</xdr:row>
      <xdr:rowOff>142875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867025" y="3705225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361950</xdr:colOff>
      <xdr:row>17</xdr:row>
      <xdr:rowOff>114300</xdr:rowOff>
    </xdr:from>
    <xdr:to>
      <xdr:col>7</xdr:col>
      <xdr:colOff>352425</xdr:colOff>
      <xdr:row>20</xdr:row>
      <xdr:rowOff>171450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019550" y="3352800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285750</xdr:colOff>
      <xdr:row>8</xdr:row>
      <xdr:rowOff>161925</xdr:rowOff>
    </xdr:from>
    <xdr:to>
      <xdr:col>11</xdr:col>
      <xdr:colOff>276225</xdr:colOff>
      <xdr:row>12</xdr:row>
      <xdr:rowOff>28575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381750" y="1685925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457200</xdr:colOff>
      <xdr:row>2</xdr:row>
      <xdr:rowOff>28575</xdr:rowOff>
    </xdr:from>
    <xdr:to>
      <xdr:col>9</xdr:col>
      <xdr:colOff>447675</xdr:colOff>
      <xdr:row>5</xdr:row>
      <xdr:rowOff>85725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334000" y="409575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428625</xdr:colOff>
      <xdr:row>0</xdr:row>
      <xdr:rowOff>76200</xdr:rowOff>
    </xdr:from>
    <xdr:to>
      <xdr:col>6</xdr:col>
      <xdr:colOff>419100</xdr:colOff>
      <xdr:row>2</xdr:row>
      <xdr:rowOff>85725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476625" y="76200"/>
          <a:ext cx="600075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133350</xdr:colOff>
      <xdr:row>8</xdr:row>
      <xdr:rowOff>142875</xdr:rowOff>
    </xdr:from>
    <xdr:to>
      <xdr:col>6</xdr:col>
      <xdr:colOff>123825</xdr:colOff>
      <xdr:row>12</xdr:row>
      <xdr:rowOff>9525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181350" y="1666875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457200</xdr:colOff>
      <xdr:row>3</xdr:row>
      <xdr:rowOff>123825</xdr:rowOff>
    </xdr:from>
    <xdr:to>
      <xdr:col>3</xdr:col>
      <xdr:colOff>447675</xdr:colOff>
      <xdr:row>6</xdr:row>
      <xdr:rowOff>180975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676400" y="695325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16</xdr:row>
      <xdr:rowOff>114300</xdr:rowOff>
    </xdr:from>
    <xdr:to>
      <xdr:col>4</xdr:col>
      <xdr:colOff>9525</xdr:colOff>
      <xdr:row>19</xdr:row>
      <xdr:rowOff>171450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847850" y="3162300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590550</xdr:colOff>
      <xdr:row>20</xdr:row>
      <xdr:rowOff>57150</xdr:rowOff>
    </xdr:from>
    <xdr:to>
      <xdr:col>2</xdr:col>
      <xdr:colOff>581025</xdr:colOff>
      <xdr:row>23</xdr:row>
      <xdr:rowOff>114300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200150" y="3867150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361950</xdr:colOff>
      <xdr:row>12</xdr:row>
      <xdr:rowOff>0</xdr:rowOff>
    </xdr:from>
    <xdr:to>
      <xdr:col>1</xdr:col>
      <xdr:colOff>352425</xdr:colOff>
      <xdr:row>15</xdr:row>
      <xdr:rowOff>57150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361950" y="2286000"/>
          <a:ext cx="6000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11</xdr:col>
      <xdr:colOff>573195</xdr:colOff>
      <xdr:row>0</xdr:row>
      <xdr:rowOff>38100</xdr:rowOff>
    </xdr:from>
    <xdr:to>
      <xdr:col>18</xdr:col>
      <xdr:colOff>480570</xdr:colOff>
      <xdr:row>25</xdr:row>
      <xdr:rowOff>38100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E1FE7A4-D5B7-40F7-AD4E-293A0843D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6" t="4750" r="26333" b="7626"/>
        <a:stretch/>
      </xdr:blipFill>
      <xdr:spPr>
        <a:xfrm>
          <a:off x="7278795" y="38100"/>
          <a:ext cx="4174575" cy="4579620"/>
        </a:xfrm>
        <a:prstGeom prst="rect">
          <a:avLst/>
        </a:prstGeom>
      </xdr:spPr>
    </xdr:pic>
    <xdr:clientData/>
  </xdr:twoCellAnchor>
  <xdr:twoCellAnchor>
    <xdr:from>
      <xdr:col>17</xdr:col>
      <xdr:colOff>161926</xdr:colOff>
      <xdr:row>19</xdr:row>
      <xdr:rowOff>93345</xdr:rowOff>
    </xdr:from>
    <xdr:to>
      <xdr:col>17</xdr:col>
      <xdr:colOff>592456</xdr:colOff>
      <xdr:row>21</xdr:row>
      <xdr:rowOff>131445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479A4268-2EF5-453D-8FAA-DE1494E89D1B}"/>
            </a:ext>
          </a:extLst>
        </xdr:cNvPr>
        <xdr:cNvSpPr/>
      </xdr:nvSpPr>
      <xdr:spPr>
        <a:xfrm>
          <a:off x="10525126" y="3575685"/>
          <a:ext cx="430530" cy="4038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17</xdr:col>
      <xdr:colOff>521971</xdr:colOff>
      <xdr:row>15</xdr:row>
      <xdr:rowOff>175260</xdr:rowOff>
    </xdr:from>
    <xdr:to>
      <xdr:col>18</xdr:col>
      <xdr:colOff>342901</xdr:colOff>
      <xdr:row>18</xdr:row>
      <xdr:rowOff>30480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84C5ECD5-03AE-49F3-BF47-F580D35DE425}"/>
            </a:ext>
          </a:extLst>
        </xdr:cNvPr>
        <xdr:cNvSpPr/>
      </xdr:nvSpPr>
      <xdr:spPr>
        <a:xfrm>
          <a:off x="10885171" y="2926080"/>
          <a:ext cx="430530" cy="4038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11</xdr:col>
      <xdr:colOff>454024</xdr:colOff>
      <xdr:row>26</xdr:row>
      <xdr:rowOff>81279</xdr:rowOff>
    </xdr:to>
    <xdr:pic>
      <xdr:nvPicPr>
        <xdr:cNvPr id="2" name="Picture 1" descr="GT04_0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405"/>
        <a:stretch>
          <a:fillRect/>
        </a:stretch>
      </xdr:blipFill>
      <xdr:spPr>
        <a:xfrm>
          <a:off x="0" y="19050"/>
          <a:ext cx="7159624" cy="5022849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9</xdr:row>
      <xdr:rowOff>180975</xdr:rowOff>
    </xdr:from>
    <xdr:to>
      <xdr:col>9</xdr:col>
      <xdr:colOff>447675</xdr:colOff>
      <xdr:row>12</xdr:row>
      <xdr:rowOff>9525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05450" y="189547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38100</xdr:colOff>
      <xdr:row>12</xdr:row>
      <xdr:rowOff>95250</xdr:rowOff>
    </xdr:from>
    <xdr:to>
      <xdr:col>8</xdr:col>
      <xdr:colOff>466725</xdr:colOff>
      <xdr:row>14</xdr:row>
      <xdr:rowOff>114300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914900" y="23812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76200</xdr:colOff>
      <xdr:row>17</xdr:row>
      <xdr:rowOff>142875</xdr:rowOff>
    </xdr:from>
    <xdr:to>
      <xdr:col>5</xdr:col>
      <xdr:colOff>504825</xdr:colOff>
      <xdr:row>19</xdr:row>
      <xdr:rowOff>161925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124200" y="338137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228600</xdr:colOff>
      <xdr:row>16</xdr:row>
      <xdr:rowOff>9525</xdr:rowOff>
    </xdr:from>
    <xdr:to>
      <xdr:col>5</xdr:col>
      <xdr:colOff>47625</xdr:colOff>
      <xdr:row>18</xdr:row>
      <xdr:rowOff>28575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667000" y="30575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352425</xdr:colOff>
      <xdr:row>13</xdr:row>
      <xdr:rowOff>161925</xdr:rowOff>
    </xdr:from>
    <xdr:to>
      <xdr:col>4</xdr:col>
      <xdr:colOff>171450</xdr:colOff>
      <xdr:row>15</xdr:row>
      <xdr:rowOff>180975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181225" y="26384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514350</xdr:colOff>
      <xdr:row>20</xdr:row>
      <xdr:rowOff>133350</xdr:rowOff>
    </xdr:from>
    <xdr:to>
      <xdr:col>3</xdr:col>
      <xdr:colOff>333375</xdr:colOff>
      <xdr:row>22</xdr:row>
      <xdr:rowOff>152400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733550" y="39433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323850</xdr:colOff>
      <xdr:row>20</xdr:row>
      <xdr:rowOff>0</xdr:rowOff>
    </xdr:from>
    <xdr:to>
      <xdr:col>4</xdr:col>
      <xdr:colOff>142875</xdr:colOff>
      <xdr:row>22</xdr:row>
      <xdr:rowOff>19050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152650" y="381000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142875</xdr:colOff>
      <xdr:row>19</xdr:row>
      <xdr:rowOff>0</xdr:rowOff>
    </xdr:from>
    <xdr:to>
      <xdr:col>4</xdr:col>
      <xdr:colOff>571500</xdr:colOff>
      <xdr:row>21</xdr:row>
      <xdr:rowOff>19050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581275" y="361950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219075</xdr:colOff>
      <xdr:row>19</xdr:row>
      <xdr:rowOff>9525</xdr:rowOff>
    </xdr:from>
    <xdr:to>
      <xdr:col>3</xdr:col>
      <xdr:colOff>38100</xdr:colOff>
      <xdr:row>21</xdr:row>
      <xdr:rowOff>28575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438275" y="3629025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438150</xdr:colOff>
      <xdr:row>17</xdr:row>
      <xdr:rowOff>171450</xdr:rowOff>
    </xdr:from>
    <xdr:to>
      <xdr:col>2</xdr:col>
      <xdr:colOff>257175</xdr:colOff>
      <xdr:row>20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47750" y="34099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304801</xdr:colOff>
      <xdr:row>7</xdr:row>
      <xdr:rowOff>66675</xdr:rowOff>
    </xdr:from>
    <xdr:to>
      <xdr:col>3</xdr:col>
      <xdr:colOff>390525</xdr:colOff>
      <xdr:row>14</xdr:row>
      <xdr:rowOff>104775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914401" y="1400175"/>
          <a:ext cx="1304924" cy="1371600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114300</xdr:colOff>
      <xdr:row>21</xdr:row>
      <xdr:rowOff>57150</xdr:rowOff>
    </xdr:from>
    <xdr:to>
      <xdr:col>2</xdr:col>
      <xdr:colOff>542925</xdr:colOff>
      <xdr:row>23</xdr:row>
      <xdr:rowOff>76200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333500" y="4057650"/>
          <a:ext cx="428625" cy="400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10</xdr:col>
      <xdr:colOff>525667</xdr:colOff>
      <xdr:row>0</xdr:row>
      <xdr:rowOff>9525</xdr:rowOff>
    </xdr:from>
    <xdr:to>
      <xdr:col>16</xdr:col>
      <xdr:colOff>378599</xdr:colOff>
      <xdr:row>25</xdr:row>
      <xdr:rowOff>113805</xdr:rowOff>
    </xdr:to>
    <xdr:pic>
      <xdr:nvPicPr>
        <xdr:cNvPr id="17" name="Picture 16" descr="tn26qco7wlwriaemqlut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21667" y="9525"/>
          <a:ext cx="3510532" cy="4874400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19</xdr:row>
      <xdr:rowOff>95250</xdr:rowOff>
    </xdr:from>
    <xdr:to>
      <xdr:col>6</xdr:col>
      <xdr:colOff>266700</xdr:colOff>
      <xdr:row>21</xdr:row>
      <xdr:rowOff>114300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3495675" y="3714750"/>
          <a:ext cx="428625" cy="4000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104775</xdr:colOff>
      <xdr:row>19</xdr:row>
      <xdr:rowOff>0</xdr:rowOff>
    </xdr:from>
    <xdr:to>
      <xdr:col>13</xdr:col>
      <xdr:colOff>352425</xdr:colOff>
      <xdr:row>21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8029575" y="3619500"/>
          <a:ext cx="247650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428625</xdr:colOff>
      <xdr:row>21</xdr:row>
      <xdr:rowOff>47625</xdr:rowOff>
    </xdr:from>
    <xdr:to>
      <xdr:col>14</xdr:col>
      <xdr:colOff>238125</xdr:colOff>
      <xdr:row>23</xdr:row>
      <xdr:rowOff>95251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8353425" y="4048125"/>
          <a:ext cx="419100" cy="42862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304800</xdr:colOff>
      <xdr:row>20</xdr:row>
      <xdr:rowOff>19050</xdr:rowOff>
    </xdr:from>
    <xdr:to>
      <xdr:col>13</xdr:col>
      <xdr:colOff>561975</xdr:colOff>
      <xdr:row>21</xdr:row>
      <xdr:rowOff>76200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8229600" y="3829050"/>
          <a:ext cx="257175" cy="2476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219075</xdr:colOff>
      <xdr:row>23</xdr:row>
      <xdr:rowOff>76199</xdr:rowOff>
    </xdr:from>
    <xdr:to>
      <xdr:col>14</xdr:col>
      <xdr:colOff>514350</xdr:colOff>
      <xdr:row>24</xdr:row>
      <xdr:rowOff>171450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8753475" y="4457699"/>
          <a:ext cx="295275" cy="285751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1</xdr:col>
      <xdr:colOff>466725</xdr:colOff>
      <xdr:row>10</xdr:row>
      <xdr:rowOff>171450</xdr:rowOff>
    </xdr:from>
    <xdr:ext cx="288669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076325" y="207645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1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</xdr:rowOff>
    </xdr:from>
    <xdr:to>
      <xdr:col>14</xdr:col>
      <xdr:colOff>38100</xdr:colOff>
      <xdr:row>27</xdr:row>
      <xdr:rowOff>99060</xdr:rowOff>
    </xdr:to>
    <xdr:pic>
      <xdr:nvPicPr>
        <xdr:cNvPr id="2" name="Picture 1" descr="GT05_0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8422"/>
        <a:stretch/>
      </xdr:blipFill>
      <xdr:spPr>
        <a:xfrm>
          <a:off x="19050" y="31750"/>
          <a:ext cx="8553450" cy="5012690"/>
        </a:xfrm>
        <a:prstGeom prst="rect">
          <a:avLst/>
        </a:prstGeom>
      </xdr:spPr>
    </xdr:pic>
    <xdr:clientData/>
  </xdr:twoCellAnchor>
  <xdr:twoCellAnchor>
    <xdr:from>
      <xdr:col>7</xdr:col>
      <xdr:colOff>552450</xdr:colOff>
      <xdr:row>22</xdr:row>
      <xdr:rowOff>0</xdr:rowOff>
    </xdr:from>
    <xdr:to>
      <xdr:col>8</xdr:col>
      <xdr:colOff>571501</xdr:colOff>
      <xdr:row>25</xdr:row>
      <xdr:rowOff>51786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819650" y="4191000"/>
          <a:ext cx="628651" cy="6232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171450</xdr:colOff>
      <xdr:row>2</xdr:row>
      <xdr:rowOff>38100</xdr:rowOff>
    </xdr:from>
    <xdr:to>
      <xdr:col>9</xdr:col>
      <xdr:colOff>76201</xdr:colOff>
      <xdr:row>4</xdr:row>
      <xdr:rowOff>66675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048250" y="419100"/>
          <a:ext cx="514351" cy="4095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19051</xdr:colOff>
      <xdr:row>0</xdr:row>
      <xdr:rowOff>171450</xdr:rowOff>
    </xdr:from>
    <xdr:to>
      <xdr:col>9</xdr:col>
      <xdr:colOff>381001</xdr:colOff>
      <xdr:row>2</xdr:row>
      <xdr:rowOff>108936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505451" y="171450"/>
          <a:ext cx="361950" cy="318486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304801</xdr:colOff>
      <xdr:row>0</xdr:row>
      <xdr:rowOff>66675</xdr:rowOff>
    </xdr:from>
    <xdr:to>
      <xdr:col>9</xdr:col>
      <xdr:colOff>57150</xdr:colOff>
      <xdr:row>2</xdr:row>
      <xdr:rowOff>9525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181601" y="66675"/>
          <a:ext cx="361949" cy="3238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390525</xdr:colOff>
      <xdr:row>1</xdr:row>
      <xdr:rowOff>47625</xdr:rowOff>
    </xdr:from>
    <xdr:to>
      <xdr:col>10</xdr:col>
      <xdr:colOff>257175</xdr:colOff>
      <xdr:row>3</xdr:row>
      <xdr:rowOff>133350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5876925" y="238125"/>
          <a:ext cx="476250" cy="466725"/>
        </a:xfrm>
        <a:prstGeom prst="ellipse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257175</xdr:colOff>
      <xdr:row>2</xdr:row>
      <xdr:rowOff>90488</xdr:rowOff>
    </xdr:from>
    <xdr:to>
      <xdr:col>11</xdr:col>
      <xdr:colOff>142875</xdr:colOff>
      <xdr:row>2</xdr:row>
      <xdr:rowOff>104775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>
          <a:stCxn id="10" idx="6"/>
        </xdr:cNvCxnSpPr>
      </xdr:nvCxnSpPr>
      <xdr:spPr>
        <a:xfrm>
          <a:off x="6353175" y="471488"/>
          <a:ext cx="495300" cy="14287"/>
        </a:xfrm>
        <a:prstGeom prst="straightConnector1">
          <a:avLst/>
        </a:prstGeom>
        <a:ln w="44450">
          <a:solidFill>
            <a:schemeClr val="accent5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76200</xdr:colOff>
      <xdr:row>1</xdr:row>
      <xdr:rowOff>95250</xdr:rowOff>
    </xdr:from>
    <xdr:ext cx="1301382" cy="43678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6781800" y="285750"/>
          <a:ext cx="130138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1">
              <a:solidFill>
                <a:schemeClr val="accent5"/>
              </a:solidFill>
            </a:rPr>
            <a:t>Circular cut started</a:t>
          </a:r>
        </a:p>
        <a:p>
          <a:r>
            <a:rPr lang="en-US" sz="1100" b="1">
              <a:solidFill>
                <a:schemeClr val="accent5"/>
              </a:solidFill>
            </a:rPr>
            <a:t>but not extracted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57149</xdr:rowOff>
    </xdr:from>
    <xdr:to>
      <xdr:col>7</xdr:col>
      <xdr:colOff>24567</xdr:colOff>
      <xdr:row>25</xdr:row>
      <xdr:rowOff>11430</xdr:rowOff>
    </xdr:to>
    <xdr:pic>
      <xdr:nvPicPr>
        <xdr:cNvPr id="2" name="Picture 1" descr="GT06_0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4945" r="15437"/>
        <a:stretch>
          <a:fillRect/>
        </a:stretch>
      </xdr:blipFill>
      <xdr:spPr>
        <a:xfrm>
          <a:off x="47624" y="57149"/>
          <a:ext cx="4244143" cy="4724401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55764</xdr:rowOff>
    </xdr:from>
    <xdr:to>
      <xdr:col>14</xdr:col>
      <xdr:colOff>342899</xdr:colOff>
      <xdr:row>25</xdr:row>
      <xdr:rowOff>17160</xdr:rowOff>
    </xdr:to>
    <xdr:pic>
      <xdr:nvPicPr>
        <xdr:cNvPr id="3" name="Picture 2" descr="GT06_02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3203" r="13072"/>
        <a:stretch>
          <a:fillRect/>
        </a:stretch>
      </xdr:blipFill>
      <xdr:spPr>
        <a:xfrm>
          <a:off x="4333874" y="55764"/>
          <a:ext cx="4543425" cy="4731516"/>
        </a:xfrm>
        <a:prstGeom prst="rect">
          <a:avLst/>
        </a:prstGeom>
      </xdr:spPr>
    </xdr:pic>
    <xdr:clientData/>
  </xdr:twoCellAnchor>
  <xdr:twoCellAnchor>
    <xdr:from>
      <xdr:col>10</xdr:col>
      <xdr:colOff>142874</xdr:colOff>
      <xdr:row>21</xdr:row>
      <xdr:rowOff>0</xdr:rowOff>
    </xdr:from>
    <xdr:to>
      <xdr:col>11</xdr:col>
      <xdr:colOff>47625</xdr:colOff>
      <xdr:row>23</xdr:row>
      <xdr:rowOff>147036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238874" y="400050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476249</xdr:colOff>
      <xdr:row>12</xdr:row>
      <xdr:rowOff>0</xdr:rowOff>
    </xdr:from>
    <xdr:to>
      <xdr:col>9</xdr:col>
      <xdr:colOff>381000</xdr:colOff>
      <xdr:row>14</xdr:row>
      <xdr:rowOff>147036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353049" y="228600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247649</xdr:colOff>
      <xdr:row>18</xdr:row>
      <xdr:rowOff>19050</xdr:rowOff>
    </xdr:from>
    <xdr:to>
      <xdr:col>13</xdr:col>
      <xdr:colOff>152400</xdr:colOff>
      <xdr:row>20</xdr:row>
      <xdr:rowOff>166086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7562849" y="344805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9524</xdr:colOff>
      <xdr:row>1</xdr:row>
      <xdr:rowOff>171450</xdr:rowOff>
    </xdr:from>
    <xdr:to>
      <xdr:col>10</xdr:col>
      <xdr:colOff>523875</xdr:colOff>
      <xdr:row>4</xdr:row>
      <xdr:rowOff>127986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6105524" y="36195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28574</xdr:colOff>
      <xdr:row>1</xdr:row>
      <xdr:rowOff>76200</xdr:rowOff>
    </xdr:from>
    <xdr:to>
      <xdr:col>11</xdr:col>
      <xdr:colOff>542925</xdr:colOff>
      <xdr:row>4</xdr:row>
      <xdr:rowOff>32736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6734174" y="26670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200024</xdr:colOff>
      <xdr:row>3</xdr:row>
      <xdr:rowOff>19050</xdr:rowOff>
    </xdr:from>
    <xdr:to>
      <xdr:col>13</xdr:col>
      <xdr:colOff>104775</xdr:colOff>
      <xdr:row>5</xdr:row>
      <xdr:rowOff>166086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7515224" y="59055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171449</xdr:colOff>
      <xdr:row>6</xdr:row>
      <xdr:rowOff>152400</xdr:rowOff>
    </xdr:from>
    <xdr:to>
      <xdr:col>14</xdr:col>
      <xdr:colOff>76200</xdr:colOff>
      <xdr:row>9</xdr:row>
      <xdr:rowOff>108936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8096249" y="129540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295274</xdr:colOff>
      <xdr:row>10</xdr:row>
      <xdr:rowOff>171450</xdr:rowOff>
    </xdr:from>
    <xdr:to>
      <xdr:col>14</xdr:col>
      <xdr:colOff>200025</xdr:colOff>
      <xdr:row>13</xdr:row>
      <xdr:rowOff>127986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8220074" y="2076450"/>
          <a:ext cx="514351" cy="5280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600075</xdr:colOff>
      <xdr:row>25</xdr:row>
      <xdr:rowOff>35402</xdr:rowOff>
    </xdr:to>
    <xdr:pic>
      <xdr:nvPicPr>
        <xdr:cNvPr id="2" name="Picture 1" descr="Gemini 7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67275" cy="4805522"/>
        </a:xfrm>
        <a:prstGeom prst="rect">
          <a:avLst/>
        </a:prstGeom>
      </xdr:spPr>
    </xdr:pic>
    <xdr:clientData/>
  </xdr:twoCellAnchor>
  <xdr:twoCellAnchor>
    <xdr:from>
      <xdr:col>4</xdr:col>
      <xdr:colOff>590551</xdr:colOff>
      <xdr:row>21</xdr:row>
      <xdr:rowOff>171450</xdr:rowOff>
    </xdr:from>
    <xdr:to>
      <xdr:col>5</xdr:col>
      <xdr:colOff>352425</xdr:colOff>
      <xdr:row>23</xdr:row>
      <xdr:rowOff>180976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028951" y="4171950"/>
          <a:ext cx="371474" cy="39052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504826</xdr:colOff>
      <xdr:row>20</xdr:row>
      <xdr:rowOff>104774</xdr:rowOff>
    </xdr:from>
    <xdr:to>
      <xdr:col>6</xdr:col>
      <xdr:colOff>285750</xdr:colOff>
      <xdr:row>22</xdr:row>
      <xdr:rowOff>104775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3552826" y="3914774"/>
          <a:ext cx="390524" cy="38100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0</xdr:colOff>
      <xdr:row>1</xdr:row>
      <xdr:rowOff>171450</xdr:rowOff>
    </xdr:from>
    <xdr:to>
      <xdr:col>4</xdr:col>
      <xdr:colOff>390524</xdr:colOff>
      <xdr:row>3</xdr:row>
      <xdr:rowOff>171451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2438400" y="361950"/>
          <a:ext cx="390524" cy="381001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247650</xdr:colOff>
      <xdr:row>19</xdr:row>
      <xdr:rowOff>152400</xdr:rowOff>
    </xdr:from>
    <xdr:to>
      <xdr:col>4</xdr:col>
      <xdr:colOff>28574</xdr:colOff>
      <xdr:row>21</xdr:row>
      <xdr:rowOff>152401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2076450" y="3771900"/>
          <a:ext cx="390524" cy="381001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180975</xdr:colOff>
      <xdr:row>8</xdr:row>
      <xdr:rowOff>76200</xdr:rowOff>
    </xdr:from>
    <xdr:to>
      <xdr:col>1</xdr:col>
      <xdr:colOff>228600</xdr:colOff>
      <xdr:row>12</xdr:row>
      <xdr:rowOff>9525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80975" y="1600200"/>
          <a:ext cx="657225" cy="695325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228599</xdr:colOff>
      <xdr:row>22</xdr:row>
      <xdr:rowOff>28575</xdr:rowOff>
    </xdr:from>
    <xdr:to>
      <xdr:col>3</xdr:col>
      <xdr:colOff>533400</xdr:colOff>
      <xdr:row>24</xdr:row>
      <xdr:rowOff>66675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447799" y="4219575"/>
          <a:ext cx="914401" cy="419100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4</xdr:col>
      <xdr:colOff>342900</xdr:colOff>
      <xdr:row>2</xdr:row>
      <xdr:rowOff>0</xdr:rowOff>
    </xdr:from>
    <xdr:ext cx="288669" cy="34278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2781300" y="38100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1</a:t>
          </a:r>
        </a:p>
      </xdr:txBody>
    </xdr:sp>
    <xdr:clientData/>
  </xdr:oneCellAnchor>
  <xdr:oneCellAnchor>
    <xdr:from>
      <xdr:col>3</xdr:col>
      <xdr:colOff>590550</xdr:colOff>
      <xdr:row>19</xdr:row>
      <xdr:rowOff>180975</xdr:rowOff>
    </xdr:from>
    <xdr:ext cx="288669" cy="34278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2419350" y="3800475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2</a:t>
          </a:r>
        </a:p>
      </xdr:txBody>
    </xdr:sp>
    <xdr:clientData/>
  </xdr:oneCellAnchor>
  <xdr:oneCellAnchor>
    <xdr:from>
      <xdr:col>2</xdr:col>
      <xdr:colOff>228600</xdr:colOff>
      <xdr:row>20</xdr:row>
      <xdr:rowOff>152400</xdr:rowOff>
    </xdr:from>
    <xdr:ext cx="288669" cy="34278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447800" y="396240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3</a:t>
          </a:r>
        </a:p>
      </xdr:txBody>
    </xdr:sp>
    <xdr:clientData/>
  </xdr:oneCellAnchor>
  <xdr:oneCellAnchor>
    <xdr:from>
      <xdr:col>1</xdr:col>
      <xdr:colOff>47625</xdr:colOff>
      <xdr:row>7</xdr:row>
      <xdr:rowOff>76200</xdr:rowOff>
    </xdr:from>
    <xdr:ext cx="288669" cy="34278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657225" y="1409700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 b="1">
              <a:solidFill>
                <a:srgbClr val="00B0F0"/>
              </a:solidFill>
            </a:rPr>
            <a:t>4</a:t>
          </a:r>
        </a:p>
      </xdr:txBody>
    </xdr:sp>
    <xdr:clientData/>
  </xdr:oneCellAnchor>
  <xdr:twoCellAnchor>
    <xdr:from>
      <xdr:col>4</xdr:col>
      <xdr:colOff>114300</xdr:colOff>
      <xdr:row>22</xdr:row>
      <xdr:rowOff>123825</xdr:rowOff>
    </xdr:from>
    <xdr:to>
      <xdr:col>4</xdr:col>
      <xdr:colOff>590550</xdr:colOff>
      <xdr:row>25</xdr:row>
      <xdr:rowOff>19050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2552700" y="4314825"/>
          <a:ext cx="476250" cy="4667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367665</xdr:colOff>
      <xdr:row>19</xdr:row>
      <xdr:rowOff>4351</xdr:rowOff>
    </xdr:from>
    <xdr:to>
      <xdr:col>5</xdr:col>
      <xdr:colOff>481146</xdr:colOff>
      <xdr:row>22</xdr:row>
      <xdr:rowOff>110490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>
          <a:endCxn id="16" idx="2"/>
        </xdr:cNvCxnSpPr>
      </xdr:nvCxnSpPr>
      <xdr:spPr>
        <a:xfrm flipV="1">
          <a:off x="2806065" y="3494311"/>
          <a:ext cx="723081" cy="654779"/>
        </a:xfrm>
        <a:prstGeom prst="straightConnector1">
          <a:avLst/>
        </a:prstGeom>
        <a:ln w="4445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440055</xdr:colOff>
      <xdr:row>16</xdr:row>
      <xdr:rowOff>116205</xdr:rowOff>
    </xdr:from>
    <xdr:ext cx="1301382" cy="43678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2878455" y="3057525"/>
          <a:ext cx="130138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1">
              <a:solidFill>
                <a:sysClr val="windowText" lastClr="000000"/>
              </a:solidFill>
            </a:rPr>
            <a:t>Circular cut started</a:t>
          </a:r>
        </a:p>
        <a:p>
          <a:r>
            <a:rPr lang="en-US" sz="1100" b="1">
              <a:solidFill>
                <a:sysClr val="windowText" lastClr="000000"/>
              </a:solidFill>
            </a:rPr>
            <a:t>but not extracted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9"/>
  <sheetViews>
    <sheetView tabSelected="1" workbookViewId="0">
      <selection activeCell="H18" sqref="H18"/>
    </sheetView>
  </sheetViews>
  <sheetFormatPr defaultColWidth="9.109375" defaultRowHeight="14.4" x14ac:dyDescent="0.3"/>
  <cols>
    <col min="1" max="1" width="2.88671875" style="5" customWidth="1"/>
    <col min="2" max="2" width="9.109375" style="5"/>
    <col min="3" max="5" width="10.33203125" style="5" customWidth="1"/>
    <col min="6" max="7" width="12.44140625" style="5" customWidth="1"/>
    <col min="8" max="9" width="13.44140625" style="5" customWidth="1"/>
    <col min="10" max="10" width="4.88671875" style="5" customWidth="1"/>
    <col min="11" max="11" width="9.6640625" style="5" customWidth="1"/>
    <col min="12" max="12" width="10" style="5" bestFit="1" customWidth="1"/>
    <col min="13" max="13" width="9.109375" style="5"/>
    <col min="14" max="14" width="11.109375" style="5" bestFit="1" customWidth="1"/>
    <col min="15" max="16384" width="9.109375" style="5"/>
  </cols>
  <sheetData>
    <row r="1" spans="2:14" ht="18.600000000000001" thickBot="1" x14ac:dyDescent="0.35">
      <c r="B1" s="54" t="s">
        <v>72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6"/>
    </row>
    <row r="2" spans="2:14" x14ac:dyDescent="0.3">
      <c r="B2" s="70" t="s">
        <v>16</v>
      </c>
      <c r="C2" s="73" t="s">
        <v>69</v>
      </c>
      <c r="D2" s="74"/>
      <c r="E2" s="75"/>
      <c r="F2" s="90" t="s">
        <v>17</v>
      </c>
      <c r="G2" s="91"/>
      <c r="H2" s="90" t="s">
        <v>18</v>
      </c>
      <c r="I2" s="91"/>
      <c r="L2" s="73" t="s">
        <v>20</v>
      </c>
      <c r="M2" s="74"/>
      <c r="N2" s="75"/>
    </row>
    <row r="3" spans="2:14" ht="15" customHeight="1" x14ac:dyDescent="0.3">
      <c r="B3" s="71"/>
      <c r="C3" s="52" t="s">
        <v>12</v>
      </c>
      <c r="D3" s="51" t="s">
        <v>13</v>
      </c>
      <c r="E3" s="53" t="s">
        <v>40</v>
      </c>
      <c r="F3" s="92"/>
      <c r="G3" s="93"/>
      <c r="H3" s="92"/>
      <c r="I3" s="93"/>
      <c r="L3" s="94" t="s">
        <v>21</v>
      </c>
      <c r="M3" s="57" t="s">
        <v>54</v>
      </c>
      <c r="N3" s="58"/>
    </row>
    <row r="4" spans="2:14" ht="16.8" thickBot="1" x14ac:dyDescent="0.35">
      <c r="B4" s="72"/>
      <c r="C4" s="9" t="s">
        <v>11</v>
      </c>
      <c r="D4" s="10" t="s">
        <v>11</v>
      </c>
      <c r="E4" s="11" t="s">
        <v>11</v>
      </c>
      <c r="F4" s="9" t="s">
        <v>39</v>
      </c>
      <c r="G4" s="11" t="s">
        <v>70</v>
      </c>
      <c r="H4" s="9" t="s">
        <v>39</v>
      </c>
      <c r="I4" s="11" t="s">
        <v>70</v>
      </c>
      <c r="L4" s="95"/>
      <c r="M4" s="59"/>
      <c r="N4" s="60"/>
    </row>
    <row r="5" spans="2:14" ht="15" thickBot="1" x14ac:dyDescent="0.35">
      <c r="B5" s="42" t="s">
        <v>0</v>
      </c>
      <c r="C5" s="40">
        <v>23</v>
      </c>
      <c r="D5" s="12">
        <v>9</v>
      </c>
      <c r="E5" s="13">
        <v>0</v>
      </c>
      <c r="F5" s="14">
        <f>(C5*E26)+(D5*E27)</f>
        <v>1410.575101461817</v>
      </c>
      <c r="G5" s="15">
        <f t="shared" ref="G5:G15" si="0">(F5/$E$22)*100</f>
        <v>22.480139311913998</v>
      </c>
      <c r="H5" s="14">
        <f t="shared" ref="H5:H15" si="1">$E$22-F5</f>
        <v>4864.1862863123333</v>
      </c>
      <c r="I5" s="15">
        <f t="shared" ref="I5:I15" si="2">(H5/$E$22)*100</f>
        <v>77.519860688086013</v>
      </c>
      <c r="K5" s="16" t="s">
        <v>14</v>
      </c>
      <c r="L5" s="17">
        <v>1</v>
      </c>
      <c r="M5" s="18" t="s">
        <v>9</v>
      </c>
      <c r="N5" s="19">
        <f>G14</f>
        <v>1.5149978481288764</v>
      </c>
    </row>
    <row r="6" spans="2:14" x14ac:dyDescent="0.3">
      <c r="B6" s="43" t="s">
        <v>1</v>
      </c>
      <c r="C6" s="41">
        <v>12</v>
      </c>
      <c r="D6" s="7">
        <v>0</v>
      </c>
      <c r="E6" s="8">
        <v>0</v>
      </c>
      <c r="F6" s="20">
        <f>C6*E26</f>
        <v>603.18578948924028</v>
      </c>
      <c r="G6" s="21">
        <f t="shared" si="0"/>
        <v>9.6128880799275898</v>
      </c>
      <c r="H6" s="20">
        <f t="shared" si="1"/>
        <v>5671.5755982849105</v>
      </c>
      <c r="I6" s="21">
        <f t="shared" si="2"/>
        <v>90.387111920072414</v>
      </c>
      <c r="L6" s="6">
        <v>2</v>
      </c>
      <c r="M6" s="7" t="s">
        <v>8</v>
      </c>
      <c r="N6" s="21">
        <f>G13</f>
        <v>1.7211809872233388</v>
      </c>
    </row>
    <row r="7" spans="2:14" x14ac:dyDescent="0.3">
      <c r="B7" s="43" t="s">
        <v>2</v>
      </c>
      <c r="C7" s="41">
        <v>11</v>
      </c>
      <c r="D7" s="7">
        <v>5</v>
      </c>
      <c r="E7" s="8">
        <v>1</v>
      </c>
      <c r="F7" s="20">
        <f>(C7*E26)+(D7*E27)+(('GT4'!U10)+(E26))</f>
        <v>792.55745890078083</v>
      </c>
      <c r="G7" s="21">
        <f t="shared" si="0"/>
        <v>12.630878051315433</v>
      </c>
      <c r="H7" s="20">
        <f t="shared" si="1"/>
        <v>5482.2039288733695</v>
      </c>
      <c r="I7" s="21">
        <f t="shared" si="2"/>
        <v>87.369121948684551</v>
      </c>
      <c r="L7" s="6">
        <v>3</v>
      </c>
      <c r="M7" s="7" t="s">
        <v>3</v>
      </c>
      <c r="N7" s="21">
        <f>G8</f>
        <v>2.5033562708144763</v>
      </c>
    </row>
    <row r="8" spans="2:14" x14ac:dyDescent="0.3">
      <c r="B8" s="43" t="s">
        <v>3</v>
      </c>
      <c r="C8" s="41">
        <v>2</v>
      </c>
      <c r="D8" s="7">
        <v>2</v>
      </c>
      <c r="E8" s="8">
        <v>0</v>
      </c>
      <c r="F8" s="20">
        <f>(C8*E26)+(D8*E27)</f>
        <v>157.07963267948966</v>
      </c>
      <c r="G8" s="21">
        <f t="shared" si="0"/>
        <v>2.5033562708144763</v>
      </c>
      <c r="H8" s="20">
        <f t="shared" si="1"/>
        <v>6117.6817550946607</v>
      </c>
      <c r="I8" s="21">
        <f t="shared" si="2"/>
        <v>97.496643729185521</v>
      </c>
      <c r="L8" s="6">
        <v>4</v>
      </c>
      <c r="M8" s="7" t="s">
        <v>5</v>
      </c>
      <c r="N8" s="21">
        <f>G10</f>
        <v>3.8970559962857165</v>
      </c>
    </row>
    <row r="9" spans="2:14" x14ac:dyDescent="0.3">
      <c r="B9" s="43" t="s">
        <v>4</v>
      </c>
      <c r="C9" s="41">
        <v>8</v>
      </c>
      <c r="D9" s="7">
        <v>0</v>
      </c>
      <c r="E9" s="8">
        <v>0</v>
      </c>
      <c r="F9" s="20">
        <f>(C9*E26)</f>
        <v>402.12385965949352</v>
      </c>
      <c r="G9" s="21">
        <f t="shared" si="0"/>
        <v>6.4085920532850587</v>
      </c>
      <c r="H9" s="20">
        <f t="shared" si="1"/>
        <v>5872.6375281146575</v>
      </c>
      <c r="I9" s="21">
        <f t="shared" si="2"/>
        <v>93.591407946714938</v>
      </c>
      <c r="L9" s="6">
        <v>5</v>
      </c>
      <c r="M9" s="7" t="s">
        <v>10</v>
      </c>
      <c r="N9" s="21">
        <f>G15</f>
        <v>4.8064440399637949</v>
      </c>
    </row>
    <row r="10" spans="2:14" x14ac:dyDescent="0.3">
      <c r="B10" s="43" t="s">
        <v>5</v>
      </c>
      <c r="C10" s="41">
        <v>2</v>
      </c>
      <c r="D10" s="7">
        <v>0</v>
      </c>
      <c r="E10" s="8">
        <v>4</v>
      </c>
      <c r="F10" s="22">
        <f>(C10*E26)+('GT7'!M8)+('GT7'!M9)+('GT7'!M10)+('GT7'!M11)</f>
        <v>244.53096491487338</v>
      </c>
      <c r="G10" s="23">
        <f>(F10/$E$22)*100</f>
        <v>3.8970559962857165</v>
      </c>
      <c r="H10" s="20">
        <f t="shared" si="1"/>
        <v>6030.2304228592775</v>
      </c>
      <c r="I10" s="21">
        <f t="shared" si="2"/>
        <v>96.102944003714285</v>
      </c>
      <c r="L10" s="6">
        <v>6</v>
      </c>
      <c r="M10" s="7" t="s">
        <v>7</v>
      </c>
      <c r="N10" s="21">
        <f>G12</f>
        <v>4.8064440399637949</v>
      </c>
    </row>
    <row r="11" spans="2:14" x14ac:dyDescent="0.3">
      <c r="B11" s="43" t="s">
        <v>6</v>
      </c>
      <c r="C11" s="69" t="s">
        <v>19</v>
      </c>
      <c r="D11" s="67"/>
      <c r="E11" s="58"/>
      <c r="F11" s="20">
        <f>E22</f>
        <v>6274.7613877741505</v>
      </c>
      <c r="G11" s="21">
        <f t="shared" si="0"/>
        <v>100</v>
      </c>
      <c r="H11" s="20">
        <f t="shared" si="1"/>
        <v>0</v>
      </c>
      <c r="I11" s="24">
        <f t="shared" si="2"/>
        <v>0</v>
      </c>
      <c r="L11" s="6">
        <v>7</v>
      </c>
      <c r="M11" s="7" t="s">
        <v>4</v>
      </c>
      <c r="N11" s="21">
        <f>G9</f>
        <v>6.4085920532850587</v>
      </c>
    </row>
    <row r="12" spans="2:14" x14ac:dyDescent="0.3">
      <c r="B12" s="43" t="s">
        <v>7</v>
      </c>
      <c r="C12" s="41">
        <v>6</v>
      </c>
      <c r="D12" s="7">
        <v>0</v>
      </c>
      <c r="E12" s="8">
        <v>0</v>
      </c>
      <c r="F12" s="20">
        <f>(C12*E26)</f>
        <v>301.59289474462014</v>
      </c>
      <c r="G12" s="21">
        <f t="shared" si="0"/>
        <v>4.8064440399637949</v>
      </c>
      <c r="H12" s="20">
        <f t="shared" si="1"/>
        <v>5973.1684930295305</v>
      </c>
      <c r="I12" s="21">
        <f t="shared" si="2"/>
        <v>95.193555960036207</v>
      </c>
      <c r="L12" s="6">
        <v>8</v>
      </c>
      <c r="M12" s="7" t="s">
        <v>1</v>
      </c>
      <c r="N12" s="21">
        <f>G6</f>
        <v>9.6128880799275898</v>
      </c>
    </row>
    <row r="13" spans="2:14" x14ac:dyDescent="0.3">
      <c r="B13" s="43" t="s">
        <v>8</v>
      </c>
      <c r="C13" s="41">
        <v>0</v>
      </c>
      <c r="D13" s="7">
        <v>0</v>
      </c>
      <c r="E13" s="8">
        <v>1</v>
      </c>
      <c r="F13" s="20">
        <f>('GT10'!L9)</f>
        <v>108</v>
      </c>
      <c r="G13" s="21">
        <f t="shared" si="0"/>
        <v>1.7211809872233388</v>
      </c>
      <c r="H13" s="20">
        <f t="shared" si="1"/>
        <v>6166.7613877741505</v>
      </c>
      <c r="I13" s="21">
        <f t="shared" si="2"/>
        <v>98.278819012776665</v>
      </c>
      <c r="L13" s="6">
        <v>9</v>
      </c>
      <c r="M13" s="7" t="s">
        <v>2</v>
      </c>
      <c r="N13" s="21">
        <f>G7</f>
        <v>12.630878051315433</v>
      </c>
    </row>
    <row r="14" spans="2:14" ht="15" thickBot="1" x14ac:dyDescent="0.35">
      <c r="B14" s="43" t="s">
        <v>9</v>
      </c>
      <c r="C14" s="41">
        <v>0</v>
      </c>
      <c r="D14" s="7">
        <v>0</v>
      </c>
      <c r="E14" s="8">
        <v>1</v>
      </c>
      <c r="F14" s="20">
        <f>('GT11'!R11)+('GT11'!R10)</f>
        <v>95.0625</v>
      </c>
      <c r="G14" s="21">
        <f t="shared" si="0"/>
        <v>1.5149978481288764</v>
      </c>
      <c r="H14" s="20">
        <f t="shared" si="1"/>
        <v>6179.6988877741505</v>
      </c>
      <c r="I14" s="21">
        <f t="shared" si="2"/>
        <v>98.485002151871129</v>
      </c>
      <c r="L14" s="6">
        <v>10</v>
      </c>
      <c r="M14" s="7" t="s">
        <v>0</v>
      </c>
      <c r="N14" s="21">
        <f>G5</f>
        <v>22.480139311913998</v>
      </c>
    </row>
    <row r="15" spans="2:14" ht="15" thickBot="1" x14ac:dyDescent="0.35">
      <c r="B15" s="44" t="s">
        <v>10</v>
      </c>
      <c r="C15" s="35">
        <v>6</v>
      </c>
      <c r="D15" s="10">
        <v>0</v>
      </c>
      <c r="E15" s="11">
        <v>0</v>
      </c>
      <c r="F15" s="25">
        <f>(C15*E26)</f>
        <v>301.59289474462014</v>
      </c>
      <c r="G15" s="26">
        <f t="shared" si="0"/>
        <v>4.8064440399637949</v>
      </c>
      <c r="H15" s="25">
        <f t="shared" si="1"/>
        <v>5973.1684930295305</v>
      </c>
      <c r="I15" s="26">
        <f t="shared" si="2"/>
        <v>95.193555960036207</v>
      </c>
      <c r="K15" s="16" t="s">
        <v>15</v>
      </c>
      <c r="L15" s="9">
        <v>11</v>
      </c>
      <c r="M15" s="10" t="s">
        <v>6</v>
      </c>
      <c r="N15" s="26">
        <f>G11</f>
        <v>100</v>
      </c>
    </row>
    <row r="16" spans="2:14" ht="15" thickBot="1" x14ac:dyDescent="0.35">
      <c r="L16" s="27"/>
      <c r="M16" s="27"/>
      <c r="N16" s="27"/>
    </row>
    <row r="17" spans="2:16" ht="15" thickBot="1" x14ac:dyDescent="0.35">
      <c r="B17" s="63" t="s">
        <v>73</v>
      </c>
      <c r="C17" s="64"/>
      <c r="D17" s="64"/>
      <c r="E17" s="64"/>
      <c r="F17" s="65"/>
      <c r="L17" s="28"/>
      <c r="M17" s="27"/>
      <c r="N17" s="27"/>
      <c r="O17" s="27"/>
      <c r="P17" s="27"/>
    </row>
    <row r="18" spans="2:16" x14ac:dyDescent="0.3">
      <c r="B18" s="45" t="s">
        <v>24</v>
      </c>
      <c r="C18" s="66" t="s">
        <v>25</v>
      </c>
      <c r="D18" s="66"/>
      <c r="E18" s="46">
        <v>144</v>
      </c>
      <c r="F18" s="13" t="s">
        <v>26</v>
      </c>
      <c r="M18" s="30"/>
      <c r="N18" s="31"/>
      <c r="O18" s="27"/>
      <c r="P18" s="27"/>
    </row>
    <row r="19" spans="2:16" x14ac:dyDescent="0.3">
      <c r="B19" s="37" t="s">
        <v>27</v>
      </c>
      <c r="C19" s="67" t="s">
        <v>28</v>
      </c>
      <c r="D19" s="67"/>
      <c r="E19" s="29">
        <v>88.3</v>
      </c>
      <c r="F19" s="8" t="s">
        <v>26</v>
      </c>
      <c r="O19" s="30"/>
    </row>
    <row r="20" spans="2:16" x14ac:dyDescent="0.3">
      <c r="B20" s="38" t="s">
        <v>29</v>
      </c>
      <c r="C20" s="67" t="s">
        <v>71</v>
      </c>
      <c r="D20" s="67"/>
      <c r="E20" s="29">
        <f>E19/2</f>
        <v>44.15</v>
      </c>
      <c r="F20" s="8" t="s">
        <v>26</v>
      </c>
      <c r="M20" s="30"/>
      <c r="N20" s="31"/>
      <c r="O20" s="30"/>
    </row>
    <row r="21" spans="2:16" x14ac:dyDescent="0.3">
      <c r="B21" s="38" t="s">
        <v>30</v>
      </c>
      <c r="C21" s="67" t="s">
        <v>31</v>
      </c>
      <c r="D21" s="67"/>
      <c r="E21" s="29">
        <f>E18-SQRT((E18^2)-(E20^2))</f>
        <v>6.9351339693501188</v>
      </c>
      <c r="F21" s="8" t="s">
        <v>26</v>
      </c>
      <c r="M21" s="30"/>
      <c r="N21" s="31"/>
      <c r="O21" s="30"/>
    </row>
    <row r="22" spans="2:16" ht="16.2" x14ac:dyDescent="0.3">
      <c r="B22" s="38" t="s">
        <v>32</v>
      </c>
      <c r="C22" s="67" t="s">
        <v>33</v>
      </c>
      <c r="D22" s="67"/>
      <c r="E22" s="32">
        <f>2*PI()*E18*E21</f>
        <v>6274.7613877741505</v>
      </c>
      <c r="F22" s="8" t="s">
        <v>34</v>
      </c>
      <c r="M22" s="30"/>
      <c r="N22" s="31"/>
      <c r="O22" s="30"/>
    </row>
    <row r="23" spans="2:16" ht="16.8" thickBot="1" x14ac:dyDescent="0.35">
      <c r="B23" s="39" t="s">
        <v>35</v>
      </c>
      <c r="C23" s="68" t="s">
        <v>36</v>
      </c>
      <c r="D23" s="68"/>
      <c r="E23" s="33">
        <f>(PI()*E21/6)*((3*(E20^2))+E21^2)</f>
        <v>21408.859770334413</v>
      </c>
      <c r="F23" s="11" t="s">
        <v>37</v>
      </c>
      <c r="L23" s="31"/>
      <c r="M23" s="30"/>
      <c r="N23" s="31"/>
      <c r="O23" s="30"/>
    </row>
    <row r="24" spans="2:16" ht="15" customHeight="1" thickBot="1" x14ac:dyDescent="0.35">
      <c r="J24" s="76" t="s">
        <v>66</v>
      </c>
      <c r="K24" s="77"/>
      <c r="L24" s="77"/>
      <c r="M24" s="77"/>
      <c r="N24" s="77"/>
      <c r="O24" s="78"/>
    </row>
    <row r="25" spans="2:16" ht="15" thickBot="1" x14ac:dyDescent="0.35">
      <c r="B25" s="85" t="s">
        <v>38</v>
      </c>
      <c r="C25" s="86"/>
      <c r="D25" s="86"/>
      <c r="E25" s="86"/>
      <c r="F25" s="87"/>
      <c r="J25" s="79"/>
      <c r="K25" s="80"/>
      <c r="L25" s="80"/>
      <c r="M25" s="80"/>
      <c r="N25" s="80"/>
      <c r="O25" s="81"/>
    </row>
    <row r="26" spans="2:16" ht="16.8" thickBot="1" x14ac:dyDescent="0.35">
      <c r="B26" s="47" t="s">
        <v>22</v>
      </c>
      <c r="C26" s="88" t="s">
        <v>55</v>
      </c>
      <c r="D26" s="89"/>
      <c r="E26" s="46">
        <f>PI()*4^2</f>
        <v>50.26548245743669</v>
      </c>
      <c r="F26" s="13" t="s">
        <v>34</v>
      </c>
      <c r="J26" s="82"/>
      <c r="K26" s="83"/>
      <c r="L26" s="83"/>
      <c r="M26" s="83"/>
      <c r="N26" s="83"/>
      <c r="O26" s="84"/>
    </row>
    <row r="27" spans="2:16" ht="16.8" thickBot="1" x14ac:dyDescent="0.35">
      <c r="B27" s="39" t="s">
        <v>23</v>
      </c>
      <c r="C27" s="61" t="s">
        <v>55</v>
      </c>
      <c r="D27" s="62"/>
      <c r="E27" s="34">
        <f>PI()*3^2</f>
        <v>28.274333882308138</v>
      </c>
      <c r="F27" s="11" t="s">
        <v>34</v>
      </c>
      <c r="M27" s="30"/>
      <c r="N27" s="31"/>
      <c r="O27" s="30"/>
    </row>
    <row r="28" spans="2:16" x14ac:dyDescent="0.3">
      <c r="M28" s="30"/>
      <c r="N28" s="31"/>
      <c r="O28" s="30"/>
    </row>
    <row r="29" spans="2:16" x14ac:dyDescent="0.3">
      <c r="O29" s="30"/>
    </row>
  </sheetData>
  <sortState xmlns:xlrd2="http://schemas.microsoft.com/office/spreadsheetml/2017/richdata2" ref="N5:N14">
    <sortCondition ref="N4"/>
  </sortState>
  <mergeCells count="20">
    <mergeCell ref="C2:E2"/>
    <mergeCell ref="F2:G3"/>
    <mergeCell ref="H2:I3"/>
    <mergeCell ref="L3:L4"/>
    <mergeCell ref="B1:N1"/>
    <mergeCell ref="M3:N4"/>
    <mergeCell ref="C27:D27"/>
    <mergeCell ref="B17:F17"/>
    <mergeCell ref="C18:D18"/>
    <mergeCell ref="C19:D19"/>
    <mergeCell ref="C20:D20"/>
    <mergeCell ref="C21:D21"/>
    <mergeCell ref="C22:D22"/>
    <mergeCell ref="C23:D23"/>
    <mergeCell ref="C11:E11"/>
    <mergeCell ref="B2:B4"/>
    <mergeCell ref="L2:N2"/>
    <mergeCell ref="J24:O26"/>
    <mergeCell ref="B25:F25"/>
    <mergeCell ref="C26:D26"/>
  </mergeCells>
  <pageMargins left="0.7" right="0.7" top="0.75" bottom="0.75" header="0.3" footer="0.3"/>
  <pageSetup orientation="portrait" horizontalDpi="4294967293" verticalDpi="4294967293" r:id="rId1"/>
  <ignoredErrors>
    <ignoredError sqref="H5 H6:H15 N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J27"/>
  <sheetViews>
    <sheetView workbookViewId="0">
      <selection activeCell="M28" sqref="M28"/>
    </sheetView>
  </sheetViews>
  <sheetFormatPr defaultRowHeight="14.4" x14ac:dyDescent="0.3"/>
  <sheetData>
    <row r="4" spans="10:10" x14ac:dyDescent="0.3">
      <c r="J4" t="s">
        <v>53</v>
      </c>
    </row>
    <row r="7" spans="10:10" ht="14.4" customHeight="1" x14ac:dyDescent="0.3"/>
    <row r="8" spans="10:10" ht="15" customHeight="1" x14ac:dyDescent="0.3"/>
    <row r="27" spans="1:1" x14ac:dyDescent="0.3">
      <c r="A27" s="36" t="s">
        <v>61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1:Q29"/>
  <sheetViews>
    <sheetView workbookViewId="0">
      <selection activeCell="O26" sqref="O26"/>
    </sheetView>
  </sheetViews>
  <sheetFormatPr defaultRowHeight="14.4" x14ac:dyDescent="0.3"/>
  <sheetData>
    <row r="21" spans="1:17" x14ac:dyDescent="0.3">
      <c r="O21" s="1"/>
      <c r="P21" s="1" t="s">
        <v>68</v>
      </c>
      <c r="Q21" s="1" t="s">
        <v>42</v>
      </c>
    </row>
    <row r="22" spans="1:17" x14ac:dyDescent="0.3">
      <c r="O22" s="48" t="s">
        <v>41</v>
      </c>
      <c r="P22" s="2" t="s">
        <v>13</v>
      </c>
      <c r="Q22" s="2">
        <v>0</v>
      </c>
    </row>
    <row r="23" spans="1:17" x14ac:dyDescent="0.3">
      <c r="O23" s="49" t="s">
        <v>43</v>
      </c>
      <c r="P23" s="2" t="s">
        <v>12</v>
      </c>
      <c r="Q23" s="2">
        <v>6</v>
      </c>
    </row>
    <row r="25" spans="1:17" ht="14.4" customHeight="1" x14ac:dyDescent="0.3"/>
    <row r="26" spans="1:17" ht="15" customHeight="1" x14ac:dyDescent="0.3"/>
    <row r="29" spans="1:17" x14ac:dyDescent="0.3">
      <c r="A29" s="36" t="s">
        <v>62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L27"/>
  <sheetViews>
    <sheetView workbookViewId="0">
      <selection activeCell="L10" sqref="L10"/>
    </sheetView>
  </sheetViews>
  <sheetFormatPr defaultRowHeight="14.4" x14ac:dyDescent="0.3"/>
  <cols>
    <col min="11" max="11" width="12.109375" bestFit="1" customWidth="1"/>
  </cols>
  <sheetData>
    <row r="4" spans="9:12" x14ac:dyDescent="0.3">
      <c r="I4" s="1"/>
      <c r="J4" s="1" t="s">
        <v>68</v>
      </c>
      <c r="K4" s="1" t="s">
        <v>42</v>
      </c>
    </row>
    <row r="5" spans="9:12" x14ac:dyDescent="0.3">
      <c r="I5" s="48" t="s">
        <v>41</v>
      </c>
      <c r="J5" s="2" t="s">
        <v>13</v>
      </c>
      <c r="K5" s="2">
        <v>0</v>
      </c>
    </row>
    <row r="6" spans="9:12" x14ac:dyDescent="0.3">
      <c r="I6" s="49" t="s">
        <v>43</v>
      </c>
      <c r="J6" s="2" t="s">
        <v>12</v>
      </c>
      <c r="K6" s="2">
        <v>0</v>
      </c>
    </row>
    <row r="7" spans="9:12" x14ac:dyDescent="0.3">
      <c r="I7" s="1"/>
      <c r="J7" s="1"/>
      <c r="K7" s="1"/>
    </row>
    <row r="8" spans="9:12" x14ac:dyDescent="0.3">
      <c r="I8" s="1"/>
      <c r="J8" s="1" t="s">
        <v>67</v>
      </c>
      <c r="K8" s="1" t="s">
        <v>45</v>
      </c>
    </row>
    <row r="9" spans="9:12" x14ac:dyDescent="0.3">
      <c r="I9" s="50" t="s">
        <v>44</v>
      </c>
      <c r="J9" s="2">
        <v>1</v>
      </c>
      <c r="K9" s="2" t="s">
        <v>50</v>
      </c>
      <c r="L9">
        <f>18*6</f>
        <v>108</v>
      </c>
    </row>
    <row r="12" spans="9:12" ht="14.4" customHeight="1" x14ac:dyDescent="0.3"/>
    <row r="13" spans="9:12" ht="15" customHeight="1" x14ac:dyDescent="0.3"/>
    <row r="27" spans="1:1" x14ac:dyDescent="0.3">
      <c r="A27" s="36" t="s">
        <v>63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R29"/>
  <sheetViews>
    <sheetView workbookViewId="0">
      <selection activeCell="R16" sqref="R16"/>
    </sheetView>
  </sheetViews>
  <sheetFormatPr defaultRowHeight="14.4" x14ac:dyDescent="0.3"/>
  <cols>
    <col min="17" max="17" width="12.109375" bestFit="1" customWidth="1"/>
  </cols>
  <sheetData>
    <row r="5" spans="15:18" x14ac:dyDescent="0.3">
      <c r="O5" s="1"/>
      <c r="P5" s="1" t="s">
        <v>68</v>
      </c>
      <c r="Q5" s="1" t="s">
        <v>42</v>
      </c>
    </row>
    <row r="6" spans="15:18" x14ac:dyDescent="0.3">
      <c r="O6" s="48" t="s">
        <v>41</v>
      </c>
      <c r="P6" s="2" t="s">
        <v>13</v>
      </c>
      <c r="Q6" s="2">
        <v>0</v>
      </c>
    </row>
    <row r="7" spans="15:18" x14ac:dyDescent="0.3">
      <c r="O7" s="49" t="s">
        <v>43</v>
      </c>
      <c r="P7" s="2" t="s">
        <v>12</v>
      </c>
      <c r="Q7" s="2">
        <v>0</v>
      </c>
    </row>
    <row r="8" spans="15:18" x14ac:dyDescent="0.3">
      <c r="O8" s="1"/>
      <c r="P8" s="1"/>
      <c r="Q8" s="1"/>
    </row>
    <row r="9" spans="15:18" x14ac:dyDescent="0.3">
      <c r="O9" s="1"/>
      <c r="P9" s="1" t="s">
        <v>67</v>
      </c>
      <c r="Q9" s="1" t="s">
        <v>45</v>
      </c>
    </row>
    <row r="10" spans="15:18" x14ac:dyDescent="0.3">
      <c r="O10" s="50" t="s">
        <v>44</v>
      </c>
      <c r="P10" s="2">
        <v>1</v>
      </c>
      <c r="Q10" s="4" t="s">
        <v>51</v>
      </c>
      <c r="R10">
        <f>9*9</f>
        <v>81</v>
      </c>
    </row>
    <row r="11" spans="15:18" x14ac:dyDescent="0.3">
      <c r="O11" s="50" t="s">
        <v>44</v>
      </c>
      <c r="P11" s="2">
        <v>2</v>
      </c>
      <c r="Q11" s="4" t="s">
        <v>52</v>
      </c>
      <c r="R11">
        <f>(7.5*3.75)/2</f>
        <v>14.0625</v>
      </c>
    </row>
    <row r="12" spans="15:18" x14ac:dyDescent="0.3">
      <c r="O12" s="1"/>
      <c r="P12" s="1"/>
      <c r="Q12" s="3"/>
    </row>
    <row r="14" spans="15:18" ht="14.4" customHeight="1" x14ac:dyDescent="0.3"/>
    <row r="15" spans="15:18" ht="15" customHeight="1" x14ac:dyDescent="0.3"/>
    <row r="28" spans="1:1" ht="9" customHeight="1" x14ac:dyDescent="0.3"/>
    <row r="29" spans="1:1" x14ac:dyDescent="0.3">
      <c r="A29" s="36" t="s">
        <v>64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R28"/>
  <sheetViews>
    <sheetView workbookViewId="0">
      <selection activeCell="P11" sqref="P11"/>
    </sheetView>
  </sheetViews>
  <sheetFormatPr defaultRowHeight="14.4" x14ac:dyDescent="0.3"/>
  <sheetData>
    <row r="4" spans="16:18" x14ac:dyDescent="0.3">
      <c r="P4" s="1"/>
      <c r="Q4" s="1" t="s">
        <v>68</v>
      </c>
      <c r="R4" s="1" t="s">
        <v>42</v>
      </c>
    </row>
    <row r="5" spans="16:18" x14ac:dyDescent="0.3">
      <c r="P5" s="48" t="s">
        <v>41</v>
      </c>
      <c r="Q5" s="2" t="s">
        <v>13</v>
      </c>
      <c r="R5" s="2">
        <v>0</v>
      </c>
    </row>
    <row r="6" spans="16:18" x14ac:dyDescent="0.3">
      <c r="P6" s="49" t="s">
        <v>43</v>
      </c>
      <c r="Q6" s="2" t="s">
        <v>12</v>
      </c>
      <c r="R6" s="2">
        <v>6</v>
      </c>
    </row>
    <row r="10" spans="16:18" ht="14.4" customHeight="1" x14ac:dyDescent="0.3"/>
    <row r="11" spans="16:18" ht="15" customHeight="1" x14ac:dyDescent="0.3"/>
    <row r="28" spans="1:1" x14ac:dyDescent="0.3">
      <c r="A28" s="36" t="s">
        <v>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4"/>
  <sheetViews>
    <sheetView workbookViewId="0">
      <selection activeCell="E28" sqref="E28"/>
    </sheetView>
  </sheetViews>
  <sheetFormatPr defaultRowHeight="14.4" x14ac:dyDescent="0.3"/>
  <sheetData>
    <row r="3" ht="14.4" customHeight="1" x14ac:dyDescent="0.3"/>
    <row r="4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8752-B770-4E22-BD5D-6C3748281560}">
  <dimension ref="A3:A4"/>
  <sheetViews>
    <sheetView workbookViewId="0">
      <selection activeCell="P39" sqref="P39"/>
    </sheetView>
  </sheetViews>
  <sheetFormatPr defaultRowHeight="14.4" x14ac:dyDescent="0.3"/>
  <sheetData>
    <row r="3" ht="14.4" customHeight="1" x14ac:dyDescent="0.3"/>
    <row r="4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7"/>
  <sheetViews>
    <sheetView workbookViewId="0">
      <selection activeCell="I19" sqref="I19"/>
    </sheetView>
  </sheetViews>
  <sheetFormatPr defaultRowHeight="14.4" x14ac:dyDescent="0.3"/>
  <sheetData>
    <row r="2" spans="10:12" x14ac:dyDescent="0.3">
      <c r="J2" s="1"/>
      <c r="K2" s="1" t="s">
        <v>68</v>
      </c>
      <c r="L2" s="1" t="s">
        <v>42</v>
      </c>
    </row>
    <row r="3" spans="10:12" x14ac:dyDescent="0.3">
      <c r="J3" s="48" t="s">
        <v>41</v>
      </c>
      <c r="K3" s="2" t="s">
        <v>13</v>
      </c>
      <c r="L3" s="2">
        <v>9</v>
      </c>
    </row>
    <row r="4" spans="10:12" x14ac:dyDescent="0.3">
      <c r="J4" s="49" t="s">
        <v>43</v>
      </c>
      <c r="K4" s="2" t="s">
        <v>12</v>
      </c>
      <c r="L4" s="2">
        <v>23</v>
      </c>
    </row>
    <row r="8" spans="10:12" ht="14.4" customHeight="1" x14ac:dyDescent="0.3"/>
    <row r="9" spans="10:12" ht="15" customHeight="1" x14ac:dyDescent="0.3"/>
    <row r="27" spans="1:1" x14ac:dyDescent="0.3">
      <c r="A27" s="36" t="s">
        <v>56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W27"/>
  <sheetViews>
    <sheetView workbookViewId="0">
      <selection activeCell="W22" sqref="W22"/>
    </sheetView>
  </sheetViews>
  <sheetFormatPr defaultRowHeight="14.4" x14ac:dyDescent="0.3"/>
  <cols>
    <col min="20" max="20" width="3.33203125" customWidth="1"/>
  </cols>
  <sheetData>
    <row r="4" spans="21:23" x14ac:dyDescent="0.3">
      <c r="U4" s="1"/>
      <c r="V4" s="1" t="s">
        <v>68</v>
      </c>
      <c r="W4" s="1" t="s">
        <v>42</v>
      </c>
    </row>
    <row r="5" spans="21:23" x14ac:dyDescent="0.3">
      <c r="U5" s="48" t="s">
        <v>41</v>
      </c>
      <c r="V5" s="2" t="s">
        <v>13</v>
      </c>
      <c r="W5" s="2">
        <v>0</v>
      </c>
    </row>
    <row r="6" spans="21:23" x14ac:dyDescent="0.3">
      <c r="U6" s="49" t="s">
        <v>43</v>
      </c>
      <c r="V6" s="2" t="s">
        <v>12</v>
      </c>
      <c r="W6" s="2">
        <v>12</v>
      </c>
    </row>
    <row r="9" spans="21:23" ht="14.4" customHeight="1" x14ac:dyDescent="0.3"/>
    <row r="10" spans="21:23" ht="15" customHeight="1" x14ac:dyDescent="0.3"/>
    <row r="27" spans="1:1" x14ac:dyDescent="0.3">
      <c r="A27" s="36" t="s">
        <v>57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28"/>
  <sheetViews>
    <sheetView workbookViewId="0">
      <selection activeCell="U12" sqref="U12"/>
    </sheetView>
  </sheetViews>
  <sheetFormatPr defaultRowHeight="14.4" x14ac:dyDescent="0.3"/>
  <cols>
    <col min="20" max="20" width="12.109375" bestFit="1" customWidth="1"/>
  </cols>
  <sheetData>
    <row r="4" spans="18:21" x14ac:dyDescent="0.3">
      <c r="R4" s="1"/>
      <c r="S4" s="1" t="s">
        <v>68</v>
      </c>
      <c r="T4" s="1" t="s">
        <v>42</v>
      </c>
    </row>
    <row r="5" spans="18:21" x14ac:dyDescent="0.3">
      <c r="R5" s="48" t="s">
        <v>41</v>
      </c>
      <c r="S5" s="2" t="s">
        <v>13</v>
      </c>
      <c r="T5" s="2">
        <v>5</v>
      </c>
    </row>
    <row r="6" spans="18:21" x14ac:dyDescent="0.3">
      <c r="R6" s="49" t="s">
        <v>43</v>
      </c>
      <c r="S6" s="2" t="s">
        <v>12</v>
      </c>
      <c r="T6" s="2">
        <v>11</v>
      </c>
    </row>
    <row r="9" spans="18:21" x14ac:dyDescent="0.3">
      <c r="R9" s="1"/>
      <c r="S9" s="1" t="s">
        <v>67</v>
      </c>
      <c r="T9" s="1" t="s">
        <v>45</v>
      </c>
    </row>
    <row r="10" spans="18:21" x14ac:dyDescent="0.3">
      <c r="R10" s="50" t="s">
        <v>44</v>
      </c>
      <c r="S10" s="2">
        <v>1</v>
      </c>
      <c r="T10" s="2" t="s">
        <v>49</v>
      </c>
      <c r="U10">
        <f>12*4</f>
        <v>48</v>
      </c>
    </row>
    <row r="14" spans="18:21" ht="14.4" customHeight="1" x14ac:dyDescent="0.3"/>
    <row r="15" spans="18:21" ht="15" customHeight="1" x14ac:dyDescent="0.3"/>
    <row r="28" spans="1:1" x14ac:dyDescent="0.3">
      <c r="A28" s="36" t="s">
        <v>58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R29"/>
  <sheetViews>
    <sheetView workbookViewId="0">
      <selection activeCell="P9" sqref="P9"/>
    </sheetView>
  </sheetViews>
  <sheetFormatPr defaultRowHeight="14.4" x14ac:dyDescent="0.3"/>
  <sheetData>
    <row r="3" spans="16:18" x14ac:dyDescent="0.3">
      <c r="P3" s="1"/>
      <c r="Q3" s="1" t="s">
        <v>68</v>
      </c>
      <c r="R3" s="1" t="s">
        <v>42</v>
      </c>
    </row>
    <row r="4" spans="16:18" x14ac:dyDescent="0.3">
      <c r="P4" s="48" t="s">
        <v>41</v>
      </c>
      <c r="Q4" s="2" t="s">
        <v>13</v>
      </c>
      <c r="R4" s="2">
        <v>2</v>
      </c>
    </row>
    <row r="5" spans="16:18" x14ac:dyDescent="0.3">
      <c r="P5" s="49" t="s">
        <v>43</v>
      </c>
      <c r="Q5" s="2" t="s">
        <v>12</v>
      </c>
      <c r="R5" s="2">
        <v>2</v>
      </c>
    </row>
    <row r="9" spans="16:18" ht="14.4" customHeight="1" x14ac:dyDescent="0.3"/>
    <row r="10" spans="16:18" ht="15" customHeight="1" x14ac:dyDescent="0.3"/>
    <row r="29" spans="1:1" x14ac:dyDescent="0.3">
      <c r="A29" s="36" t="s">
        <v>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R27"/>
  <sheetViews>
    <sheetView workbookViewId="0">
      <selection activeCell="P10" sqref="P10"/>
    </sheetView>
  </sheetViews>
  <sheetFormatPr defaultRowHeight="14.4" x14ac:dyDescent="0.3"/>
  <sheetData>
    <row r="4" spans="16:18" x14ac:dyDescent="0.3">
      <c r="P4" s="1"/>
      <c r="Q4" s="1" t="s">
        <v>68</v>
      </c>
      <c r="R4" s="1" t="s">
        <v>42</v>
      </c>
    </row>
    <row r="5" spans="16:18" x14ac:dyDescent="0.3">
      <c r="P5" s="48" t="s">
        <v>41</v>
      </c>
      <c r="Q5" s="2" t="s">
        <v>13</v>
      </c>
      <c r="R5" s="2">
        <v>0</v>
      </c>
    </row>
    <row r="6" spans="16:18" x14ac:dyDescent="0.3">
      <c r="P6" s="49" t="s">
        <v>43</v>
      </c>
      <c r="Q6" s="2" t="s">
        <v>12</v>
      </c>
      <c r="R6" s="2">
        <v>8</v>
      </c>
    </row>
    <row r="10" spans="16:18" ht="14.4" customHeight="1" x14ac:dyDescent="0.3"/>
    <row r="11" spans="16:18" ht="15" customHeight="1" x14ac:dyDescent="0.3"/>
    <row r="27" spans="1:1" x14ac:dyDescent="0.3">
      <c r="A27" s="36" t="s">
        <v>60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27"/>
  <sheetViews>
    <sheetView workbookViewId="0">
      <selection activeCell="M12" sqref="M12"/>
    </sheetView>
  </sheetViews>
  <sheetFormatPr defaultRowHeight="14.4" x14ac:dyDescent="0.3"/>
  <cols>
    <col min="10" max="10" width="9.109375" style="1"/>
    <col min="11" max="11" width="10.109375" style="1" bestFit="1" customWidth="1"/>
    <col min="12" max="12" width="12.109375" style="1" bestFit="1" customWidth="1"/>
  </cols>
  <sheetData>
    <row r="3" spans="10:13" x14ac:dyDescent="0.3">
      <c r="K3" s="1" t="s">
        <v>68</v>
      </c>
      <c r="L3" s="1" t="s">
        <v>42</v>
      </c>
    </row>
    <row r="4" spans="10:13" x14ac:dyDescent="0.3">
      <c r="J4" s="48" t="s">
        <v>41</v>
      </c>
      <c r="K4" s="2" t="s">
        <v>13</v>
      </c>
      <c r="L4" s="2">
        <v>0</v>
      </c>
    </row>
    <row r="5" spans="10:13" x14ac:dyDescent="0.3">
      <c r="J5" s="49" t="s">
        <v>43</v>
      </c>
      <c r="K5" s="2" t="s">
        <v>12</v>
      </c>
      <c r="L5" s="2">
        <v>2</v>
      </c>
    </row>
    <row r="7" spans="10:13" x14ac:dyDescent="0.3">
      <c r="K7" s="1" t="s">
        <v>67</v>
      </c>
      <c r="L7" s="1" t="s">
        <v>45</v>
      </c>
    </row>
    <row r="8" spans="10:13" x14ac:dyDescent="0.3">
      <c r="J8" s="50" t="s">
        <v>44</v>
      </c>
      <c r="K8" s="2">
        <v>1</v>
      </c>
      <c r="L8" s="2" t="s">
        <v>46</v>
      </c>
      <c r="M8">
        <f>4*4</f>
        <v>16</v>
      </c>
    </row>
    <row r="9" spans="10:13" x14ac:dyDescent="0.3">
      <c r="J9" s="50" t="s">
        <v>44</v>
      </c>
      <c r="K9" s="2">
        <v>2</v>
      </c>
      <c r="L9" s="2" t="s">
        <v>46</v>
      </c>
      <c r="M9">
        <f>4*4</f>
        <v>16</v>
      </c>
    </row>
    <row r="10" spans="10:13" x14ac:dyDescent="0.3">
      <c r="J10" s="50" t="s">
        <v>44</v>
      </c>
      <c r="K10" s="2">
        <v>3</v>
      </c>
      <c r="L10" s="2" t="s">
        <v>47</v>
      </c>
      <c r="M10">
        <f>10*4</f>
        <v>40</v>
      </c>
    </row>
    <row r="11" spans="10:13" x14ac:dyDescent="0.3">
      <c r="J11" s="50" t="s">
        <v>44</v>
      </c>
      <c r="K11" s="2">
        <v>4</v>
      </c>
      <c r="L11" s="2" t="s">
        <v>48</v>
      </c>
      <c r="M11">
        <f>12*6</f>
        <v>72</v>
      </c>
    </row>
    <row r="14" spans="10:13" x14ac:dyDescent="0.3">
      <c r="J14"/>
      <c r="K14"/>
      <c r="L14"/>
    </row>
    <row r="15" spans="10:13" ht="14.4" customHeight="1" x14ac:dyDescent="0.3">
      <c r="J15"/>
      <c r="K15"/>
      <c r="L15"/>
    </row>
    <row r="16" spans="10:13" ht="15" customHeight="1" x14ac:dyDescent="0.3">
      <c r="J16"/>
      <c r="K16"/>
      <c r="L16"/>
    </row>
    <row r="17" spans="1:12" x14ac:dyDescent="0.3">
      <c r="J17"/>
      <c r="K17"/>
      <c r="L17"/>
    </row>
    <row r="27" spans="1:12" x14ac:dyDescent="0.3">
      <c r="A27" s="36" t="s">
        <v>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Dimension Reference</vt:lpstr>
      <vt:lpstr>Procedure</vt:lpstr>
      <vt:lpstr>GT2</vt:lpstr>
      <vt:lpstr>GT3</vt:lpstr>
      <vt:lpstr>GT4</vt:lpstr>
      <vt:lpstr>GT5</vt:lpstr>
      <vt:lpstr>GT6</vt:lpstr>
      <vt:lpstr>GT7</vt:lpstr>
      <vt:lpstr>GT8</vt:lpstr>
      <vt:lpstr>GT9</vt:lpstr>
      <vt:lpstr>GT10</vt:lpstr>
      <vt:lpstr>GT11</vt:lpstr>
      <vt:lpstr>GT12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</cp:lastModifiedBy>
  <dcterms:created xsi:type="dcterms:W3CDTF">2013-09-07T13:52:55Z</dcterms:created>
  <dcterms:modified xsi:type="dcterms:W3CDTF">2021-02-14T04:41:59Z</dcterms:modified>
</cp:coreProperties>
</file>